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KAIKEI-04\Desktop\"/>
    </mc:Choice>
  </mc:AlternateContent>
  <xr:revisionPtr revIDLastSave="0" documentId="13_ncr:1_{908F8AA4-9727-45CF-91F8-9C183958F7F5}" xr6:coauthVersionLast="47" xr6:coauthVersionMax="47" xr10:uidLastSave="{00000000-0000-0000-0000-000000000000}"/>
  <workbookProtection workbookAlgorithmName="SHA-512" workbookHashValue="KM8LjWHB1Zw6+ZbIUCr8A+CrtjubrtMqRcQz5rDd7AZQTqIg8XNCXq+HPB/JxbD5NNFg3UtDywh+dnP3nGitkw==" workbookSaltValue="r7U9WzMOGkRKB6s7IdrZAA==" workbookSpinCount="100000" lockStructure="1"/>
  <bookViews>
    <workbookView xWindow="-120" yWindow="-120" windowWidth="20730" windowHeight="11160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O85" i="4" s="1"/>
  <c r="EM6" i="5"/>
  <c r="EL6" i="5"/>
  <c r="EK6" i="5"/>
  <c r="EJ6" i="5"/>
  <c r="EI6" i="5"/>
  <c r="EH6" i="5"/>
  <c r="EG6" i="5"/>
  <c r="EF6" i="5"/>
  <c r="EE6" i="5"/>
  <c r="ED6" i="5"/>
  <c r="EC6" i="5"/>
  <c r="N85" i="4" s="1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L85" i="4" s="1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AT10" i="4" s="1"/>
  <c r="U6" i="5"/>
  <c r="AL10" i="4" s="1"/>
  <c r="T6" i="5"/>
  <c r="S6" i="5"/>
  <c r="R6" i="5"/>
  <c r="Q6" i="5"/>
  <c r="P6" i="5"/>
  <c r="P10" i="4" s="1"/>
  <c r="O6" i="5"/>
  <c r="N6" i="5"/>
  <c r="M6" i="5"/>
  <c r="AD8" i="4" s="1"/>
  <c r="L6" i="5"/>
  <c r="W8" i="4" s="1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M85" i="4"/>
  <c r="J85" i="4"/>
  <c r="H85" i="4"/>
  <c r="F85" i="4"/>
  <c r="E85" i="4"/>
  <c r="W10" i="4"/>
  <c r="I10" i="4"/>
  <c r="B10" i="4"/>
  <c r="BB8" i="4"/>
  <c r="AT8" i="4"/>
  <c r="AL8" i="4"/>
  <c r="P8" i="4"/>
  <c r="I8" i="4"/>
  <c r="B8" i="4"/>
  <c r="B6" i="4"/>
</calcChain>
</file>

<file path=xl/sharedStrings.xml><?xml version="1.0" encoding="utf-8"?>
<sst xmlns="http://schemas.openxmlformats.org/spreadsheetml/2006/main" count="231" uniqueCount="113">
  <si>
    <t>経営比較分析表（令和6年度決算）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</si>
  <si>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</si>
  <si>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</si>
  <si>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</si>
  <si>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</si>
  <si>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</si>
  <si>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</si>
  <si>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</si>
  <si>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</si>
  <si>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</si>
  <si>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</si>
  <si>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</si>
  <si>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</si>
  <si>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</si>
  <si>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</si>
  <si>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</si>
  <si>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</si>
  <si>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</si>
  <si>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</si>
  <si>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</si>
  <si>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</si>
  <si>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</si>
  <si>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</si>
  <si>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</si>
  <si>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</si>
  <si>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</si>
  <si>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</si>
  <si>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</si>
  <si>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</si>
  <si>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</si>
  <si>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</si>
  <si>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</si>
  <si>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</si>
  <si>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</si>
  <si>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</si>
  <si>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</si>
  <si>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</si>
  <si>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</si>
  <si>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</si>
  <si>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</si>
  <si>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</si>
  <si>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</si>
  <si>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</si>
  <si>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</si>
  <si>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</si>
  <si>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</si>
  <si>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</si>
  <si>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</si>
  <si>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</si>
  <si>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</si>
  <si>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</si>
  <si>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</si>
  <si>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</si>
  <si>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</si>
  <si>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</si>
  <si>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</si>
  <si>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</si>
  <si>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</si>
  <si>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</si>
  <si>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</si>
  <si>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</si>
  <si>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</si>
  <si>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</si>
  <si>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</si>
  <si>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</si>
  <si>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</si>
  <si>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</si>
  <si>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</si>
  <si>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</si>
  <si>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</si>
  <si>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</si>
  <si>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</si>
  <si>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</si>
  <si>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</si>
  <si>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</si>
  <si>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</si>
  <si>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</si>
  <si>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</si>
  <si>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</si>
  <si>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</si>
  <si>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</si>
  <si>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</si>
  <si>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</si>
  <si>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</si>
  <si>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</si>
  <si>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</si>
  <si>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</si>
  <si>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</si>
  <si>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</si>
  <si>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</si>
  <si>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</si>
  <si>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</si>
  <si>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</si>
  <si>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山形県　最上川中部水道企業団</t>
  </si>
  <si>
    <t>法適用</t>
  </si>
  <si>
    <t>水道事業</t>
  </si>
  <si>
    <t>末端給水事業</t>
  </si>
  <si>
    <t>A6</t>
  </si>
  <si>
    <t>民間企業出身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</si>
  <si>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</si>
  <si>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</si>
  <si>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</si>
  <si>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</si>
  <si>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</si>
  <si>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</si>
  <si>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</si>
  <si>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</si>
  <si>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</si>
  <si>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</si>
  <si>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</si>
  <si>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①②令和6年度においても、経常収支比率は100%を超えており、累積欠損金比率もないため健全経営を維持できている。前年度と比べ5.32ポイント減少しているが、類似団体値と比較しても適切な値となっている。
③流動比率については未払費用を極力抑える方針であるため、前年度に比べ384.19ポイント上昇し、引き続き現・預金は十分に確保されている。
④企業債残高対給水収益比率は、近年新規借入がなく、企業債の償還が進んでいるため全国平均・類似団体値と比べ低い状況である。今後、施設更新需要に併せ借入を適宜検討していく。
⑤⑥料金回収率は引き続き100%を超え、料金収入は確保できているが、給水原価が年々増加しており、維持管理費等を検討しているが、優先順位を考慮しながら適切に対処していく。
⑦施設利用率についてはほぼ横ばいだが、類似団体値等と比較すると低い状況である。施設の更新時に併せてダウンサイジングも検討していく。
⑧有収率については前年度と比べ0.96ポイント低下しており、対策を検討し改善していきたい。</t>
    <rPh sb="2" eb="4">
      <t>レイワ</t>
    </rPh>
    <rPh sb="5" eb="7">
      <t>ネンド</t>
    </rPh>
    <rPh sb="13" eb="19">
      <t>ケイジョウシュウシヒリツ</t>
    </rPh>
    <rPh sb="25" eb="26">
      <t>コ</t>
    </rPh>
    <rPh sb="31" eb="33">
      <t>ルイセキ</t>
    </rPh>
    <rPh sb="33" eb="35">
      <t>ケッソン</t>
    </rPh>
    <rPh sb="35" eb="36">
      <t>キン</t>
    </rPh>
    <rPh sb="36" eb="38">
      <t>ヒリツ</t>
    </rPh>
    <rPh sb="43" eb="47">
      <t>ケンゼンケイエイ</t>
    </rPh>
    <rPh sb="48" eb="50">
      <t>イジ</t>
    </rPh>
    <rPh sb="56" eb="59">
      <t>ゼンネンド</t>
    </rPh>
    <rPh sb="60" eb="61">
      <t>クラ</t>
    </rPh>
    <rPh sb="70" eb="72">
      <t>ゲンショウ</t>
    </rPh>
    <rPh sb="78" eb="80">
      <t>ルイジ</t>
    </rPh>
    <rPh sb="80" eb="82">
      <t>ダンタイ</t>
    </rPh>
    <rPh sb="82" eb="83">
      <t>チ</t>
    </rPh>
    <rPh sb="84" eb="86">
      <t>ヒカク</t>
    </rPh>
    <rPh sb="89" eb="91">
      <t>テキセツ</t>
    </rPh>
    <rPh sb="92" eb="93">
      <t>アタイ</t>
    </rPh>
    <rPh sb="103" eb="107">
      <t>リュウドウヒリツ</t>
    </rPh>
    <rPh sb="112" eb="116">
      <t>ミバライヒヨウ</t>
    </rPh>
    <rPh sb="117" eb="120">
      <t>キョクリョクオサ</t>
    </rPh>
    <rPh sb="122" eb="124">
      <t>ホウシン</t>
    </rPh>
    <rPh sb="130" eb="133">
      <t>ゼンネンド</t>
    </rPh>
    <rPh sb="134" eb="135">
      <t>クラ</t>
    </rPh>
    <rPh sb="146" eb="148">
      <t>ジョウショウ</t>
    </rPh>
    <rPh sb="150" eb="151">
      <t>ヒ</t>
    </rPh>
    <rPh sb="152" eb="153">
      <t>ツヅ</t>
    </rPh>
    <rPh sb="154" eb="155">
      <t>ゲン</t>
    </rPh>
    <rPh sb="156" eb="158">
      <t>ヨキン</t>
    </rPh>
    <rPh sb="159" eb="161">
      <t>ジュウブン</t>
    </rPh>
    <rPh sb="162" eb="164">
      <t>カクホ</t>
    </rPh>
    <rPh sb="173" eb="176">
      <t>キギョウサイ</t>
    </rPh>
    <rPh sb="176" eb="178">
      <t>ザンダカ</t>
    </rPh>
    <rPh sb="178" eb="179">
      <t>タイ</t>
    </rPh>
    <rPh sb="179" eb="185">
      <t>キュウスイシュウエキヒリツ</t>
    </rPh>
    <rPh sb="187" eb="189">
      <t>キンネン</t>
    </rPh>
    <rPh sb="189" eb="193">
      <t>シンキカリイレ</t>
    </rPh>
    <rPh sb="197" eb="200">
      <t>キギョウサイ</t>
    </rPh>
    <rPh sb="201" eb="203">
      <t>ショウカン</t>
    </rPh>
    <rPh sb="204" eb="205">
      <t>スス</t>
    </rPh>
    <rPh sb="211" eb="215">
      <t>ゼンコクヘイキン</t>
    </rPh>
    <rPh sb="216" eb="220">
      <t>ルイジダンタイ</t>
    </rPh>
    <rPh sb="220" eb="221">
      <t>チ</t>
    </rPh>
    <rPh sb="222" eb="223">
      <t>クラ</t>
    </rPh>
    <rPh sb="224" eb="225">
      <t>ヒク</t>
    </rPh>
    <rPh sb="226" eb="228">
      <t>ジョウキョウ</t>
    </rPh>
    <rPh sb="232" eb="234">
      <t>コンゴ</t>
    </rPh>
    <rPh sb="235" eb="241">
      <t>シセツコウシンジュヨウ</t>
    </rPh>
    <rPh sb="242" eb="243">
      <t>アワ</t>
    </rPh>
    <rPh sb="244" eb="246">
      <t>カリイレ</t>
    </rPh>
    <rPh sb="247" eb="249">
      <t>テキギ</t>
    </rPh>
    <rPh sb="249" eb="251">
      <t>ケントウ</t>
    </rPh>
    <rPh sb="260" eb="265">
      <t>リョウキンカイシュウリツ</t>
    </rPh>
    <rPh sb="266" eb="267">
      <t>ヒ</t>
    </rPh>
    <rPh sb="268" eb="269">
      <t>ツヅ</t>
    </rPh>
    <rPh sb="275" eb="276">
      <t>コ</t>
    </rPh>
    <rPh sb="278" eb="282">
      <t>リョウキンシュウニュウ</t>
    </rPh>
    <rPh sb="283" eb="285">
      <t>カクホ</t>
    </rPh>
    <rPh sb="292" eb="296">
      <t>キュウスイゲンカ</t>
    </rPh>
    <rPh sb="297" eb="301">
      <t>ネンネンゾウカ</t>
    </rPh>
    <rPh sb="306" eb="312">
      <t>イジカンリヒトウ</t>
    </rPh>
    <rPh sb="313" eb="315">
      <t>ケントウ</t>
    </rPh>
    <rPh sb="321" eb="325">
      <t>ユウセンジュンイ</t>
    </rPh>
    <rPh sb="326" eb="328">
      <t>コウリョ</t>
    </rPh>
    <rPh sb="332" eb="334">
      <t>テキセツ</t>
    </rPh>
    <rPh sb="335" eb="337">
      <t>タイショ</t>
    </rPh>
    <rPh sb="345" eb="350">
      <t>シセツリヨウリツ</t>
    </rPh>
    <rPh sb="357" eb="358">
      <t>ヨコ</t>
    </rPh>
    <rPh sb="363" eb="368">
      <t>ルイジダンタイチ</t>
    </rPh>
    <rPh sb="368" eb="369">
      <t>トウ</t>
    </rPh>
    <rPh sb="370" eb="372">
      <t>ヒカク</t>
    </rPh>
    <rPh sb="375" eb="376">
      <t>ヒク</t>
    </rPh>
    <rPh sb="377" eb="379">
      <t>ジョウキョウ</t>
    </rPh>
    <rPh sb="383" eb="385">
      <t>シセツ</t>
    </rPh>
    <rPh sb="386" eb="389">
      <t>コウシンジ</t>
    </rPh>
    <rPh sb="390" eb="391">
      <t>アワ</t>
    </rPh>
    <rPh sb="402" eb="404">
      <t>ケントウ</t>
    </rPh>
    <rPh sb="412" eb="415">
      <t>ユウシュウリツ</t>
    </rPh>
    <rPh sb="420" eb="423">
      <t>ゼンネンド</t>
    </rPh>
    <rPh sb="424" eb="425">
      <t>クラ</t>
    </rPh>
    <rPh sb="434" eb="436">
      <t>テイカ</t>
    </rPh>
    <rPh sb="441" eb="443">
      <t>タイサク</t>
    </rPh>
    <rPh sb="444" eb="446">
      <t>ケントウ</t>
    </rPh>
    <rPh sb="447" eb="449">
      <t>カイゼン</t>
    </rPh>
    <phoneticPr fontId="4"/>
  </si>
  <si>
    <t>①有形固定資産減価償却率は、前年度と比べ0.84ポイント増加し、変わらず全国平均・類似団体値より高い数値であり、施設の更新等が課題である。
②③管路経年化率については、前年度と比べ2.16ポイント上昇したが、上昇率は落ち着いている。また管路更新率は0.26ポイント上昇しているが、変わらず老朽化が顕著であることからより一層適切な施設・管路の更新が必要である。</t>
    <rPh sb="1" eb="7">
      <t>ユウケイコテイシサン</t>
    </rPh>
    <rPh sb="7" eb="11">
      <t>ゲンカショウキャク</t>
    </rPh>
    <rPh sb="11" eb="12">
      <t>リツ</t>
    </rPh>
    <rPh sb="14" eb="17">
      <t>ゼンネンド</t>
    </rPh>
    <rPh sb="18" eb="19">
      <t>クラ</t>
    </rPh>
    <rPh sb="28" eb="30">
      <t>ゾウカ</t>
    </rPh>
    <rPh sb="32" eb="33">
      <t>カ</t>
    </rPh>
    <rPh sb="36" eb="38">
      <t>ゼンコク</t>
    </rPh>
    <rPh sb="38" eb="40">
      <t>ヘイキン</t>
    </rPh>
    <rPh sb="41" eb="45">
      <t>ルイジダンタイ</t>
    </rPh>
    <rPh sb="45" eb="46">
      <t>チ</t>
    </rPh>
    <rPh sb="48" eb="49">
      <t>タカ</t>
    </rPh>
    <rPh sb="50" eb="52">
      <t>スウチ</t>
    </rPh>
    <rPh sb="56" eb="58">
      <t>シセツ</t>
    </rPh>
    <rPh sb="59" eb="62">
      <t>コウシントウ</t>
    </rPh>
    <rPh sb="63" eb="65">
      <t>カダイ</t>
    </rPh>
    <rPh sb="73" eb="79">
      <t>カンロケイネンカリツ</t>
    </rPh>
    <rPh sb="85" eb="88">
      <t>ゼンネンド</t>
    </rPh>
    <rPh sb="89" eb="90">
      <t>クラ</t>
    </rPh>
    <rPh sb="99" eb="101">
      <t>ジョウショウ</t>
    </rPh>
    <rPh sb="105" eb="108">
      <t>ジョウショウリツ</t>
    </rPh>
    <rPh sb="109" eb="110">
      <t>オ</t>
    </rPh>
    <rPh sb="111" eb="112">
      <t>ツ</t>
    </rPh>
    <rPh sb="119" eb="124">
      <t>カンロコウシンリツ</t>
    </rPh>
    <rPh sb="133" eb="135">
      <t>ジョウショウ</t>
    </rPh>
    <rPh sb="141" eb="142">
      <t>カ</t>
    </rPh>
    <rPh sb="145" eb="148">
      <t>ロウキュウカ</t>
    </rPh>
    <rPh sb="149" eb="151">
      <t>ケンチョ</t>
    </rPh>
    <rPh sb="160" eb="162">
      <t>イッソウ</t>
    </rPh>
    <rPh sb="162" eb="164">
      <t>テキセツ</t>
    </rPh>
    <rPh sb="165" eb="167">
      <t>シセツ</t>
    </rPh>
    <rPh sb="168" eb="170">
      <t>カンロ</t>
    </rPh>
    <rPh sb="171" eb="173">
      <t>コウシン</t>
    </rPh>
    <rPh sb="174" eb="176">
      <t>ヒツヨウ</t>
    </rPh>
    <phoneticPr fontId="4"/>
  </si>
  <si>
    <t>　令和6年度決算においても経常収支比率等が前年同の水準を保ち、健全経営を維持できているが、施設・管路の老朽化・維持管理費の増加等、課題が尽きない状況である。現状においては各事業計画に基づき施設の修繕・管路更新等を行っているが、現状に鑑み短いスパンで事業計画の見直し等を検討し、適切に対処していく必要がある。
　また、これらの課題に対処するため、広域化や施設の共同化なども検討し、経営基盤の強化を図っていく。</t>
    <rPh sb="1" eb="3">
      <t>レイワ</t>
    </rPh>
    <rPh sb="4" eb="6">
      <t>ネンド</t>
    </rPh>
    <rPh sb="6" eb="8">
      <t>ケッサン</t>
    </rPh>
    <rPh sb="13" eb="20">
      <t>ケイジョウシュウシヒリツトウ</t>
    </rPh>
    <rPh sb="21" eb="24">
      <t>ゼンネンドウ</t>
    </rPh>
    <rPh sb="25" eb="27">
      <t>スイジュン</t>
    </rPh>
    <rPh sb="28" eb="29">
      <t>タモ</t>
    </rPh>
    <rPh sb="31" eb="33">
      <t>ケンゼン</t>
    </rPh>
    <rPh sb="33" eb="35">
      <t>ケイエイ</t>
    </rPh>
    <rPh sb="36" eb="38">
      <t>イジ</t>
    </rPh>
    <rPh sb="45" eb="47">
      <t>シセツ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</si>
</sst>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0.79</c:v>
                </c:pt>
                <c:pt idx="1">
                  <c:v>0.56999999999999995</c:v>
                </c:pt>
                <c:pt idx="2">
                  <c:v>1.18</c:v>
                </c:pt>
                <c:pt idx="3">
                  <c:v>0.27</c:v>
                </c:pt>
                <c:pt idx="4">
                  <c:v>0.53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4E-474E-9BE4-CC7F66F5D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0.53</c:v>
                </c:pt>
                <c:pt idx="1">
                  <c:v>0.48</c:v>
                </c:pt>
                <c:pt idx="2">
                  <c:v>0.5</c:v>
                </c:pt>
                <c:pt idx="3">
                  <c:v>0.41</c:v>
                </c:pt>
                <c:pt idx="4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4E-474E-9BE4-CC7F66F5D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47.34</c:v>
                </c:pt>
                <c:pt idx="1">
                  <c:v>46.32</c:v>
                </c:pt>
                <c:pt idx="2">
                  <c:v>46.19</c:v>
                </c:pt>
                <c:pt idx="3">
                  <c:v>45.97</c:v>
                </c:pt>
                <c:pt idx="4">
                  <c:v>45.96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35-459C-A9B5-864292DE4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55.89</c:v>
                </c:pt>
                <c:pt idx="1">
                  <c:v>55.72</c:v>
                </c:pt>
                <c:pt idx="2">
                  <c:v>55.31</c:v>
                </c:pt>
                <c:pt idx="3">
                  <c:v>55.14</c:v>
                </c:pt>
                <c:pt idx="4">
                  <c:v>54.99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35-459C-A9B5-864292DE4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89.23</c:v>
                </c:pt>
                <c:pt idx="1">
                  <c:v>89.88</c:v>
                </c:pt>
                <c:pt idx="2">
                  <c:v>88.82</c:v>
                </c:pt>
                <c:pt idx="3">
                  <c:v>88.49</c:v>
                </c:pt>
                <c:pt idx="4">
                  <c:v>87.53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EA-412E-89F8-8269C9925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81.27</c:v>
                </c:pt>
                <c:pt idx="1">
                  <c:v>81.260000000000005</c:v>
                </c:pt>
                <c:pt idx="2">
                  <c:v>80.36</c:v>
                </c:pt>
                <c:pt idx="3">
                  <c:v>80.13</c:v>
                </c:pt>
                <c:pt idx="4">
                  <c:v>79.34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EA-412E-89F8-8269C9925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123.15</c:v>
                </c:pt>
                <c:pt idx="1">
                  <c:v>124.03</c:v>
                </c:pt>
                <c:pt idx="2">
                  <c:v>115.01</c:v>
                </c:pt>
                <c:pt idx="3">
                  <c:v>121.41</c:v>
                </c:pt>
                <c:pt idx="4">
                  <c:v>116.09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C9-40B5-9F75-114D67C05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108.35</c:v>
                </c:pt>
                <c:pt idx="1">
                  <c:v>108.84</c:v>
                </c:pt>
                <c:pt idx="2">
                  <c:v>105.92</c:v>
                </c:pt>
                <c:pt idx="3">
                  <c:v>106.01</c:v>
                </c:pt>
                <c:pt idx="4">
                  <c:v>103.74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C9-40B5-9F75-114D67C05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58.11</c:v>
                </c:pt>
                <c:pt idx="1">
                  <c:v>58.66</c:v>
                </c:pt>
                <c:pt idx="2">
                  <c:v>59.83</c:v>
                </c:pt>
                <c:pt idx="3">
                  <c:v>57.89</c:v>
                </c:pt>
                <c:pt idx="4">
                  <c:v>58.73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04-4BC5-BFAA-A25842DBF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50.63</c:v>
                </c:pt>
                <c:pt idx="1">
                  <c:v>51.29</c:v>
                </c:pt>
                <c:pt idx="2">
                  <c:v>52.2</c:v>
                </c:pt>
                <c:pt idx="3">
                  <c:v>52.7</c:v>
                </c:pt>
                <c:pt idx="4">
                  <c:v>53.48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04-4BC5-BFAA-A25842DBF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16.079999999999998</c:v>
                </c:pt>
                <c:pt idx="1">
                  <c:v>20.52</c:v>
                </c:pt>
                <c:pt idx="2">
                  <c:v>23.6</c:v>
                </c:pt>
                <c:pt idx="3">
                  <c:v>34.590000000000003</c:v>
                </c:pt>
                <c:pt idx="4">
                  <c:v>36.75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59-428C-9104-0BA750ECD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18.28</c:v>
                </c:pt>
                <c:pt idx="1">
                  <c:v>19.61</c:v>
                </c:pt>
                <c:pt idx="2">
                  <c:v>20.73</c:v>
                </c:pt>
                <c:pt idx="3">
                  <c:v>22.86</c:v>
                </c:pt>
                <c:pt idx="4">
                  <c:v>24.31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59-428C-9104-0BA750ECD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E1-472B-B8FA-A1C24524B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3.98</c:v>
                </c:pt>
                <c:pt idx="1">
                  <c:v>6.02</c:v>
                </c:pt>
                <c:pt idx="2">
                  <c:v>7.78</c:v>
                </c:pt>
                <c:pt idx="3">
                  <c:v>9.59</c:v>
                </c:pt>
                <c:pt idx="4">
                  <c:v>11.55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E1-472B-B8FA-A1C24524B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1171.45</c:v>
                </c:pt>
                <c:pt idx="1">
                  <c:v>798.77</c:v>
                </c:pt>
                <c:pt idx="2">
                  <c:v>670.19</c:v>
                </c:pt>
                <c:pt idx="3">
                  <c:v>910.09</c:v>
                </c:pt>
                <c:pt idx="4">
                  <c:v>1294.28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1D-416E-8FBB-5D769DFD0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367.55</c:v>
                </c:pt>
                <c:pt idx="1">
                  <c:v>378.56</c:v>
                </c:pt>
                <c:pt idx="2">
                  <c:v>364.46</c:v>
                </c:pt>
                <c:pt idx="3">
                  <c:v>338.89</c:v>
                </c:pt>
                <c:pt idx="4">
                  <c:v>352.34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1D-416E-8FBB-5D769DFD0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89.13</c:v>
                </c:pt>
                <c:pt idx="1">
                  <c:v>81.790000000000006</c:v>
                </c:pt>
                <c:pt idx="2">
                  <c:v>74.17</c:v>
                </c:pt>
                <c:pt idx="3">
                  <c:v>65.459999999999994</c:v>
                </c:pt>
                <c:pt idx="4">
                  <c:v>56.93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27-4D67-A0E2-2ABD622F3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418.68</c:v>
                </c:pt>
                <c:pt idx="1">
                  <c:v>395.68</c:v>
                </c:pt>
                <c:pt idx="2">
                  <c:v>403.72</c:v>
                </c:pt>
                <c:pt idx="3">
                  <c:v>400.21</c:v>
                </c:pt>
                <c:pt idx="4">
                  <c:v>391.13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27-4D67-A0E2-2ABD622F3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116.93</c:v>
                </c:pt>
                <c:pt idx="1">
                  <c:v>117.97</c:v>
                </c:pt>
                <c:pt idx="2">
                  <c:v>109.81</c:v>
                </c:pt>
                <c:pt idx="3">
                  <c:v>111.21</c:v>
                </c:pt>
                <c:pt idx="4">
                  <c:v>110.47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25-4264-B153-DDAF95D17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94.78</c:v>
                </c:pt>
                <c:pt idx="1">
                  <c:v>97.59</c:v>
                </c:pt>
                <c:pt idx="2">
                  <c:v>92.17</c:v>
                </c:pt>
                <c:pt idx="3">
                  <c:v>92.83</c:v>
                </c:pt>
                <c:pt idx="4">
                  <c:v>92.16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25-4264-B153-DDAF95D17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196.45</c:v>
                </c:pt>
                <c:pt idx="1">
                  <c:v>195.05</c:v>
                </c:pt>
                <c:pt idx="2">
                  <c:v>209.7</c:v>
                </c:pt>
                <c:pt idx="3">
                  <c:v>207.46</c:v>
                </c:pt>
                <c:pt idx="4">
                  <c:v>209.37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70-47C1-BC98-EB9A485A5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181.3</c:v>
                </c:pt>
                <c:pt idx="1">
                  <c:v>181.71</c:v>
                </c:pt>
                <c:pt idx="2">
                  <c:v>188.51</c:v>
                </c:pt>
                <c:pt idx="3">
                  <c:v>189.43</c:v>
                </c:pt>
                <c:pt idx="4">
                  <c:v>196.75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70-47C1-BC98-EB9A485A5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【107.26】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【239.69】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【264.86】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【181.66】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【52.41】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E1" zoomScaleNormal="100" workbookViewId="0">
      <selection activeCell="BL83" sqref="BL8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</row>
    <row r="3" spans="1:78" ht="9.75" customHeight="1" x14ac:dyDescent="0.15">
      <c r="A3" s="2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</row>
    <row r="4" spans="1:78" ht="9.75" customHeight="1" x14ac:dyDescent="0.15">
      <c r="A4" s="2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1" t="str">
        <f>データ!H6</f>
        <v>山形県　最上川中部水道企業団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2"/>
      <c r="AE6" s="32"/>
      <c r="AF6" s="32"/>
      <c r="AG6" s="3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3" t="s">
        <v>1</v>
      </c>
      <c r="C7" s="34"/>
      <c r="D7" s="34"/>
      <c r="E7" s="34"/>
      <c r="F7" s="34"/>
      <c r="G7" s="34"/>
      <c r="H7" s="34"/>
      <c r="I7" s="33" t="s">
        <v>2</v>
      </c>
      <c r="J7" s="34"/>
      <c r="K7" s="34"/>
      <c r="L7" s="34"/>
      <c r="M7" s="34"/>
      <c r="N7" s="34"/>
      <c r="O7" s="35"/>
      <c r="P7" s="36" t="s">
        <v>3</v>
      </c>
      <c r="Q7" s="36"/>
      <c r="R7" s="36"/>
      <c r="S7" s="36"/>
      <c r="T7" s="36"/>
      <c r="U7" s="36"/>
      <c r="V7" s="36"/>
      <c r="W7" s="36" t="s">
        <v>4</v>
      </c>
      <c r="X7" s="36"/>
      <c r="Y7" s="36"/>
      <c r="Z7" s="36"/>
      <c r="AA7" s="36"/>
      <c r="AB7" s="36"/>
      <c r="AC7" s="36"/>
      <c r="AD7" s="36" t="s">
        <v>5</v>
      </c>
      <c r="AE7" s="36"/>
      <c r="AF7" s="36"/>
      <c r="AG7" s="36"/>
      <c r="AH7" s="36"/>
      <c r="AI7" s="36"/>
      <c r="AJ7" s="36"/>
      <c r="AK7" s="2"/>
      <c r="AL7" s="36" t="s">
        <v>6</v>
      </c>
      <c r="AM7" s="36"/>
      <c r="AN7" s="36"/>
      <c r="AO7" s="36"/>
      <c r="AP7" s="36"/>
      <c r="AQ7" s="36"/>
      <c r="AR7" s="36"/>
      <c r="AS7" s="36"/>
      <c r="AT7" s="33" t="s">
        <v>7</v>
      </c>
      <c r="AU7" s="34"/>
      <c r="AV7" s="34"/>
      <c r="AW7" s="34"/>
      <c r="AX7" s="34"/>
      <c r="AY7" s="34"/>
      <c r="AZ7" s="34"/>
      <c r="BA7" s="34"/>
      <c r="BB7" s="36" t="s">
        <v>8</v>
      </c>
      <c r="BC7" s="36"/>
      <c r="BD7" s="36"/>
      <c r="BE7" s="36"/>
      <c r="BF7" s="36"/>
      <c r="BG7" s="36"/>
      <c r="BH7" s="36"/>
      <c r="BI7" s="36"/>
      <c r="BJ7" s="3"/>
      <c r="BK7" s="3"/>
      <c r="BL7" s="37" t="s">
        <v>9</v>
      </c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9"/>
    </row>
    <row r="8" spans="1:78" ht="18.75" customHeight="1" x14ac:dyDescent="0.15">
      <c r="A8" s="2"/>
      <c r="B8" s="40" t="str">
        <f>データ!$I$6</f>
        <v>法適用</v>
      </c>
      <c r="C8" s="41"/>
      <c r="D8" s="41"/>
      <c r="E8" s="41"/>
      <c r="F8" s="41"/>
      <c r="G8" s="41"/>
      <c r="H8" s="41"/>
      <c r="I8" s="40" t="str">
        <f>データ!$J$6</f>
        <v>水道事業</v>
      </c>
      <c r="J8" s="41"/>
      <c r="K8" s="41"/>
      <c r="L8" s="41"/>
      <c r="M8" s="41"/>
      <c r="N8" s="41"/>
      <c r="O8" s="42"/>
      <c r="P8" s="43" t="str">
        <f>データ!$K$6</f>
        <v>末端給水事業</v>
      </c>
      <c r="Q8" s="43"/>
      <c r="R8" s="43"/>
      <c r="S8" s="43"/>
      <c r="T8" s="43"/>
      <c r="U8" s="43"/>
      <c r="V8" s="43"/>
      <c r="W8" s="43" t="str">
        <f>データ!$L$6</f>
        <v>A6</v>
      </c>
      <c r="X8" s="43"/>
      <c r="Y8" s="43"/>
      <c r="Z8" s="43"/>
      <c r="AA8" s="43"/>
      <c r="AB8" s="43"/>
      <c r="AC8" s="43"/>
      <c r="AD8" s="43" t="str">
        <f>データ!$M$6</f>
        <v>民間企業出身</v>
      </c>
      <c r="AE8" s="43"/>
      <c r="AF8" s="43"/>
      <c r="AG8" s="43"/>
      <c r="AH8" s="43"/>
      <c r="AI8" s="43"/>
      <c r="AJ8" s="43"/>
      <c r="AK8" s="2"/>
      <c r="AL8" s="44" t="str">
        <f>データ!$R$6</f>
        <v>-</v>
      </c>
      <c r="AM8" s="44"/>
      <c r="AN8" s="44"/>
      <c r="AO8" s="44"/>
      <c r="AP8" s="44"/>
      <c r="AQ8" s="44"/>
      <c r="AR8" s="44"/>
      <c r="AS8" s="44"/>
      <c r="AT8" s="45" t="str">
        <f>データ!$S$6</f>
        <v>-</v>
      </c>
      <c r="AU8" s="46"/>
      <c r="AV8" s="46"/>
      <c r="AW8" s="46"/>
      <c r="AX8" s="46"/>
      <c r="AY8" s="46"/>
      <c r="AZ8" s="46"/>
      <c r="BA8" s="46"/>
      <c r="BB8" s="47" t="str">
        <f>データ!$T$6</f>
        <v>-</v>
      </c>
      <c r="BC8" s="47"/>
      <c r="BD8" s="47"/>
      <c r="BE8" s="47"/>
      <c r="BF8" s="47"/>
      <c r="BG8" s="47"/>
      <c r="BH8" s="47"/>
      <c r="BI8" s="47"/>
      <c r="BJ8" s="3"/>
      <c r="BK8" s="3"/>
      <c r="BL8" s="48" t="s">
        <v>10</v>
      </c>
      <c r="BM8" s="49"/>
      <c r="BN8" s="50" t="s">
        <v>11</v>
      </c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1"/>
    </row>
    <row r="9" spans="1:78" ht="18.75" customHeight="1" x14ac:dyDescent="0.15">
      <c r="A9" s="2"/>
      <c r="B9" s="33" t="s">
        <v>12</v>
      </c>
      <c r="C9" s="34"/>
      <c r="D9" s="34"/>
      <c r="E9" s="34"/>
      <c r="F9" s="34"/>
      <c r="G9" s="34"/>
      <c r="H9" s="34"/>
      <c r="I9" s="33" t="s">
        <v>13</v>
      </c>
      <c r="J9" s="34"/>
      <c r="K9" s="34"/>
      <c r="L9" s="34"/>
      <c r="M9" s="34"/>
      <c r="N9" s="34"/>
      <c r="O9" s="35"/>
      <c r="P9" s="36" t="s">
        <v>14</v>
      </c>
      <c r="Q9" s="36"/>
      <c r="R9" s="36"/>
      <c r="S9" s="36"/>
      <c r="T9" s="36"/>
      <c r="U9" s="36"/>
      <c r="V9" s="36"/>
      <c r="W9" s="36" t="s">
        <v>15</v>
      </c>
      <c r="X9" s="36"/>
      <c r="Y9" s="36"/>
      <c r="Z9" s="36"/>
      <c r="AA9" s="36"/>
      <c r="AB9" s="36"/>
      <c r="AC9" s="36"/>
      <c r="AD9" s="2"/>
      <c r="AE9" s="2"/>
      <c r="AF9" s="2"/>
      <c r="AG9" s="2"/>
      <c r="AH9" s="2"/>
      <c r="AI9" s="2"/>
      <c r="AJ9" s="2"/>
      <c r="AK9" s="2"/>
      <c r="AL9" s="36" t="s">
        <v>16</v>
      </c>
      <c r="AM9" s="36"/>
      <c r="AN9" s="36"/>
      <c r="AO9" s="36"/>
      <c r="AP9" s="36"/>
      <c r="AQ9" s="36"/>
      <c r="AR9" s="36"/>
      <c r="AS9" s="36"/>
      <c r="AT9" s="33" t="s">
        <v>17</v>
      </c>
      <c r="AU9" s="34"/>
      <c r="AV9" s="34"/>
      <c r="AW9" s="34"/>
      <c r="AX9" s="34"/>
      <c r="AY9" s="34"/>
      <c r="AZ9" s="34"/>
      <c r="BA9" s="34"/>
      <c r="BB9" s="36" t="s">
        <v>18</v>
      </c>
      <c r="BC9" s="36"/>
      <c r="BD9" s="36"/>
      <c r="BE9" s="36"/>
      <c r="BF9" s="36"/>
      <c r="BG9" s="36"/>
      <c r="BH9" s="36"/>
      <c r="BI9" s="36"/>
      <c r="BJ9" s="3"/>
      <c r="BK9" s="3"/>
      <c r="BL9" s="52" t="s">
        <v>19</v>
      </c>
      <c r="BM9" s="53"/>
      <c r="BN9" s="54" t="s">
        <v>20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5"/>
    </row>
    <row r="10" spans="1:78" ht="18.75" customHeight="1" x14ac:dyDescent="0.15">
      <c r="A10" s="2"/>
      <c r="B10" s="45" t="str">
        <f>データ!$N$6</f>
        <v>-</v>
      </c>
      <c r="C10" s="46"/>
      <c r="D10" s="46"/>
      <c r="E10" s="46"/>
      <c r="F10" s="46"/>
      <c r="G10" s="46"/>
      <c r="H10" s="46"/>
      <c r="I10" s="45">
        <f>データ!$O$6</f>
        <v>89.6</v>
      </c>
      <c r="J10" s="46"/>
      <c r="K10" s="46"/>
      <c r="L10" s="46"/>
      <c r="M10" s="46"/>
      <c r="N10" s="46"/>
      <c r="O10" s="80"/>
      <c r="P10" s="47">
        <f>データ!$P$6</f>
        <v>99.99</v>
      </c>
      <c r="Q10" s="47"/>
      <c r="R10" s="47"/>
      <c r="S10" s="47"/>
      <c r="T10" s="47"/>
      <c r="U10" s="47"/>
      <c r="V10" s="47"/>
      <c r="W10" s="44">
        <f>データ!$Q$6</f>
        <v>4700</v>
      </c>
      <c r="X10" s="44"/>
      <c r="Y10" s="44"/>
      <c r="Z10" s="44"/>
      <c r="AA10" s="44"/>
      <c r="AB10" s="44"/>
      <c r="AC10" s="44"/>
      <c r="AD10" s="2"/>
      <c r="AE10" s="2"/>
      <c r="AF10" s="2"/>
      <c r="AG10" s="2"/>
      <c r="AH10" s="2"/>
      <c r="AI10" s="2"/>
      <c r="AJ10" s="2"/>
      <c r="AK10" s="2"/>
      <c r="AL10" s="44">
        <f>データ!$U$6</f>
        <v>24764</v>
      </c>
      <c r="AM10" s="44"/>
      <c r="AN10" s="44"/>
      <c r="AO10" s="44"/>
      <c r="AP10" s="44"/>
      <c r="AQ10" s="44"/>
      <c r="AR10" s="44"/>
      <c r="AS10" s="44"/>
      <c r="AT10" s="45">
        <f>データ!$V$6</f>
        <v>41.32</v>
      </c>
      <c r="AU10" s="46"/>
      <c r="AV10" s="46"/>
      <c r="AW10" s="46"/>
      <c r="AX10" s="46"/>
      <c r="AY10" s="46"/>
      <c r="AZ10" s="46"/>
      <c r="BA10" s="46"/>
      <c r="BB10" s="47">
        <f>データ!$W$6</f>
        <v>599.32000000000005</v>
      </c>
      <c r="BC10" s="47"/>
      <c r="BD10" s="47"/>
      <c r="BE10" s="47"/>
      <c r="BF10" s="47"/>
      <c r="BG10" s="47"/>
      <c r="BH10" s="47"/>
      <c r="BI10" s="47"/>
      <c r="BJ10" s="2"/>
      <c r="BK10" s="2"/>
      <c r="BL10" s="62" t="s">
        <v>21</v>
      </c>
      <c r="BM10" s="63"/>
      <c r="BN10" s="64" t="s">
        <v>22</v>
      </c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6" t="s">
        <v>23</v>
      </c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</row>
    <row r="14" spans="1:78" ht="13.5" customHeight="1" x14ac:dyDescent="0.15">
      <c r="A14" s="2"/>
      <c r="B14" s="68" t="s">
        <v>24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70"/>
      <c r="BK14" s="2"/>
      <c r="BL14" s="74" t="s">
        <v>25</v>
      </c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6"/>
    </row>
    <row r="15" spans="1:78" ht="13.5" customHeight="1" x14ac:dyDescent="0.15">
      <c r="A15" s="2"/>
      <c r="B15" s="71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3"/>
      <c r="BK15" s="2"/>
      <c r="BL15" s="77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9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56" t="s">
        <v>110</v>
      </c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8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56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8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56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8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56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8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56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8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56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8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56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8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56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8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56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8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56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8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56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8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56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8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56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8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56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8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56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8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56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8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56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8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56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8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56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8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56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8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56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8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56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8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56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8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56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8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56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8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56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8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56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8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56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8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56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8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74" t="s">
        <v>26</v>
      </c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6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77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9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56" t="s">
        <v>111</v>
      </c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8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56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8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56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8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56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8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56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8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56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8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56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8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56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8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56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8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56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8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56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8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56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8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56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8"/>
    </row>
    <row r="60" spans="1:78" ht="13.5" customHeight="1" x14ac:dyDescent="0.15">
      <c r="A60" s="2"/>
      <c r="B60" s="71" t="s">
        <v>27</v>
      </c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3"/>
      <c r="BK60" s="2"/>
      <c r="BL60" s="56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8"/>
    </row>
    <row r="61" spans="1:78" ht="13.5" customHeight="1" x14ac:dyDescent="0.15">
      <c r="A61" s="2"/>
      <c r="B61" s="71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3"/>
      <c r="BK61" s="2"/>
      <c r="BL61" s="56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8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56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8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56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8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74" t="s">
        <v>28</v>
      </c>
      <c r="BM64" s="75"/>
      <c r="BN64" s="75"/>
      <c r="BO64" s="75"/>
      <c r="BP64" s="75"/>
      <c r="BQ64" s="75"/>
      <c r="BR64" s="75"/>
      <c r="BS64" s="75"/>
      <c r="BT64" s="75"/>
      <c r="BU64" s="75"/>
      <c r="BV64" s="75"/>
      <c r="BW64" s="75"/>
      <c r="BX64" s="75"/>
      <c r="BY64" s="75"/>
      <c r="BZ64" s="76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77"/>
      <c r="BM65" s="78"/>
      <c r="BN65" s="78"/>
      <c r="BO65" s="78"/>
      <c r="BP65" s="78"/>
      <c r="BQ65" s="78"/>
      <c r="BR65" s="78"/>
      <c r="BS65" s="78"/>
      <c r="BT65" s="78"/>
      <c r="BU65" s="78"/>
      <c r="BV65" s="78"/>
      <c r="BW65" s="78"/>
      <c r="BX65" s="78"/>
      <c r="BY65" s="78"/>
      <c r="BZ65" s="79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56" t="s">
        <v>112</v>
      </c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8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56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8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56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8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56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8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56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8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56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8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56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8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56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8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56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8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56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8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56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8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56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8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56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8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56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8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56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8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56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8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9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0"/>
      <c r="BX82" s="60"/>
      <c r="BY82" s="60"/>
      <c r="BZ82" s="61"/>
    </row>
    <row r="83" spans="1:78" x14ac:dyDescent="0.15">
      <c r="C83" s="12"/>
    </row>
    <row r="84" spans="1:78" hidden="1" x14ac:dyDescent="0.15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15">
      <c r="B85" s="13"/>
      <c r="C85" s="13"/>
      <c r="D85" s="13"/>
      <c r="E85" s="13" t="str">
        <f>データ!AH6</f>
        <v>【107.26】</v>
      </c>
      <c r="F85" s="13" t="str">
        <f>データ!AS6</f>
        <v>【1.61】</v>
      </c>
      <c r="G85" s="13" t="str">
        <f>データ!BD6</f>
        <v>【239.69】</v>
      </c>
      <c r="H85" s="13" t="str">
        <f>データ!BO6</f>
        <v>【264.86】</v>
      </c>
      <c r="I85" s="13" t="str">
        <f>データ!BZ6</f>
        <v>【97.59】</v>
      </c>
      <c r="J85" s="13" t="str">
        <f>データ!CK6</f>
        <v>【181.66】</v>
      </c>
      <c r="K85" s="13" t="str">
        <f>データ!CV6</f>
        <v>【60.21】</v>
      </c>
      <c r="L85" s="13" t="str">
        <f>データ!DG6</f>
        <v>【89.21】</v>
      </c>
      <c r="M85" s="13" t="str">
        <f>データ!DR6</f>
        <v>【52.41】</v>
      </c>
      <c r="N85" s="13" t="str">
        <f>データ!EC6</f>
        <v>【26.78】</v>
      </c>
      <c r="O85" s="13" t="str">
        <f>データ!EN6</f>
        <v>【0.59】</v>
      </c>
    </row>
  </sheetData>
  <sheetProtection algorithmName="SHA-512" hashValue="+e5nAXmRFQambfaecDSUYqYs7QMyHjCxVFVyWYh+73u3Xw0flawMbEHXDLyyA8Kv7F5vx505Tf99CA7QW7BSpg==" saltValue="UCc0KYrRLczkvRA7GoRbeA==" spinCount="100000" sheet="1" objects="1" scenarios="1" formatCells="0" formatColumns="0" formatRows="0"/>
  <mergeCells count="48">
    <mergeCell ref="BL64:BZ65"/>
    <mergeCell ref="AT10:BA10"/>
    <mergeCell ref="BL16:BZ44"/>
    <mergeCell ref="BL45:BZ46"/>
    <mergeCell ref="BL47:BZ63"/>
    <mergeCell ref="B60:BJ61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9:H9"/>
    <mergeCell ref="I9:O9"/>
    <mergeCell ref="P9:V9"/>
    <mergeCell ref="W9:AC9"/>
    <mergeCell ref="AL9:AS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15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15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2" t="s">
        <v>50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4"/>
      <c r="X3" s="88" t="s">
        <v>51</v>
      </c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 t="s">
        <v>52</v>
      </c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</row>
    <row r="4" spans="1:144" x14ac:dyDescent="0.15">
      <c r="A4" s="15" t="s">
        <v>53</v>
      </c>
      <c r="B4" s="17"/>
      <c r="C4" s="17"/>
      <c r="D4" s="17"/>
      <c r="E4" s="17"/>
      <c r="F4" s="17"/>
      <c r="G4" s="17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  <c r="X4" s="81" t="s">
        <v>54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 t="s">
        <v>55</v>
      </c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 t="s">
        <v>56</v>
      </c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 t="s">
        <v>57</v>
      </c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 t="s">
        <v>58</v>
      </c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 t="s">
        <v>59</v>
      </c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 t="s">
        <v>60</v>
      </c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 t="s">
        <v>61</v>
      </c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 t="s">
        <v>62</v>
      </c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 t="s">
        <v>63</v>
      </c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 t="s">
        <v>64</v>
      </c>
      <c r="EE4" s="81"/>
      <c r="EF4" s="81"/>
      <c r="EG4" s="81"/>
      <c r="EH4" s="81"/>
      <c r="EI4" s="81"/>
      <c r="EJ4" s="81"/>
      <c r="EK4" s="81"/>
      <c r="EL4" s="81"/>
      <c r="EM4" s="81"/>
      <c r="EN4" s="81"/>
    </row>
    <row r="5" spans="1:144" x14ac:dyDescent="0.15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15">
      <c r="A6" s="15" t="s">
        <v>92</v>
      </c>
      <c r="B6" s="20">
        <f>B7</f>
        <v>2024</v>
      </c>
      <c r="C6" s="20">
        <f t="shared" ref="C6:W6" si="3">C7</f>
        <v>69027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山形県　最上川中部水道企業団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A6</v>
      </c>
      <c r="M6" s="20" t="str">
        <f t="shared" si="3"/>
        <v>民間企業出身</v>
      </c>
      <c r="N6" s="21" t="str">
        <f t="shared" si="3"/>
        <v>-</v>
      </c>
      <c r="O6" s="21">
        <f t="shared" si="3"/>
        <v>89.6</v>
      </c>
      <c r="P6" s="21">
        <f t="shared" si="3"/>
        <v>99.99</v>
      </c>
      <c r="Q6" s="21">
        <f t="shared" si="3"/>
        <v>4700</v>
      </c>
      <c r="R6" s="21" t="str">
        <f t="shared" si="3"/>
        <v>-</v>
      </c>
      <c r="S6" s="21" t="str">
        <f t="shared" si="3"/>
        <v>-</v>
      </c>
      <c r="T6" s="21" t="str">
        <f t="shared" si="3"/>
        <v>-</v>
      </c>
      <c r="U6" s="21">
        <f t="shared" si="3"/>
        <v>24764</v>
      </c>
      <c r="V6" s="21">
        <f t="shared" si="3"/>
        <v>41.32</v>
      </c>
      <c r="W6" s="21">
        <f t="shared" si="3"/>
        <v>599.32000000000005</v>
      </c>
      <c r="X6" s="22">
        <f>IF(X7="",NA(),X7)</f>
        <v>123.15</v>
      </c>
      <c r="Y6" s="22">
        <f t="shared" ref="Y6:AG6" si="4">IF(Y7="",NA(),Y7)</f>
        <v>124.03</v>
      </c>
      <c r="Z6" s="22">
        <f t="shared" si="4"/>
        <v>115.01</v>
      </c>
      <c r="AA6" s="22">
        <f t="shared" si="4"/>
        <v>121.41</v>
      </c>
      <c r="AB6" s="22">
        <f t="shared" si="4"/>
        <v>116.09</v>
      </c>
      <c r="AC6" s="22">
        <f t="shared" si="4"/>
        <v>108.35</v>
      </c>
      <c r="AD6" s="22">
        <f t="shared" si="4"/>
        <v>108.84</v>
      </c>
      <c r="AE6" s="22">
        <f t="shared" si="4"/>
        <v>105.92</v>
      </c>
      <c r="AF6" s="22">
        <f t="shared" si="4"/>
        <v>106.01</v>
      </c>
      <c r="AG6" s="22">
        <f t="shared" si="4"/>
        <v>103.74</v>
      </c>
      <c r="AH6" s="21" t="str">
        <f>IF(AH7="","",IF(AH7="-","【-】","【"&amp;SUBSTITUTE(TEXT(AH7,"#,##0.00"),"-","△")&amp;"】"))</f>
        <v>【107.26】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2">
        <f t="shared" si="5"/>
        <v>3.98</v>
      </c>
      <c r="AO6" s="22">
        <f t="shared" si="5"/>
        <v>6.02</v>
      </c>
      <c r="AP6" s="22">
        <f t="shared" si="5"/>
        <v>7.78</v>
      </c>
      <c r="AQ6" s="22">
        <f t="shared" si="5"/>
        <v>9.59</v>
      </c>
      <c r="AR6" s="22">
        <f t="shared" si="5"/>
        <v>11.55</v>
      </c>
      <c r="AS6" s="21" t="str">
        <f>IF(AS7="","",IF(AS7="-","【-】","【"&amp;SUBSTITUTE(TEXT(AS7,"#,##0.00"),"-","△")&amp;"】"))</f>
        <v>【1.61】</v>
      </c>
      <c r="AT6" s="22">
        <f>IF(AT7="",NA(),AT7)</f>
        <v>1171.45</v>
      </c>
      <c r="AU6" s="22">
        <f t="shared" ref="AU6:BC6" si="6">IF(AU7="",NA(),AU7)</f>
        <v>798.77</v>
      </c>
      <c r="AV6" s="22">
        <f t="shared" si="6"/>
        <v>670.19</v>
      </c>
      <c r="AW6" s="22">
        <f t="shared" si="6"/>
        <v>910.09</v>
      </c>
      <c r="AX6" s="22">
        <f t="shared" si="6"/>
        <v>1294.28</v>
      </c>
      <c r="AY6" s="22">
        <f t="shared" si="6"/>
        <v>367.55</v>
      </c>
      <c r="AZ6" s="22">
        <f t="shared" si="6"/>
        <v>378.56</v>
      </c>
      <c r="BA6" s="22">
        <f t="shared" si="6"/>
        <v>364.46</v>
      </c>
      <c r="BB6" s="22">
        <f t="shared" si="6"/>
        <v>338.89</v>
      </c>
      <c r="BC6" s="22">
        <f t="shared" si="6"/>
        <v>352.34</v>
      </c>
      <c r="BD6" s="21" t="str">
        <f>IF(BD7="","",IF(BD7="-","【-】","【"&amp;SUBSTITUTE(TEXT(BD7,"#,##0.00"),"-","△")&amp;"】"))</f>
        <v>【239.69】</v>
      </c>
      <c r="BE6" s="22">
        <f>IF(BE7="",NA(),BE7)</f>
        <v>89.13</v>
      </c>
      <c r="BF6" s="22">
        <f t="shared" ref="BF6:BN6" si="7">IF(BF7="",NA(),BF7)</f>
        <v>81.790000000000006</v>
      </c>
      <c r="BG6" s="22">
        <f t="shared" si="7"/>
        <v>74.17</v>
      </c>
      <c r="BH6" s="22">
        <f t="shared" si="7"/>
        <v>65.459999999999994</v>
      </c>
      <c r="BI6" s="22">
        <f t="shared" si="7"/>
        <v>56.93</v>
      </c>
      <c r="BJ6" s="22">
        <f t="shared" si="7"/>
        <v>418.68</v>
      </c>
      <c r="BK6" s="22">
        <f t="shared" si="7"/>
        <v>395.68</v>
      </c>
      <c r="BL6" s="22">
        <f t="shared" si="7"/>
        <v>403.72</v>
      </c>
      <c r="BM6" s="22">
        <f t="shared" si="7"/>
        <v>400.21</v>
      </c>
      <c r="BN6" s="22">
        <f t="shared" si="7"/>
        <v>391.13</v>
      </c>
      <c r="BO6" s="21" t="str">
        <f>IF(BO7="","",IF(BO7="-","【-】","【"&amp;SUBSTITUTE(TEXT(BO7,"#,##0.00"),"-","△")&amp;"】"))</f>
        <v>【264.86】</v>
      </c>
      <c r="BP6" s="22">
        <f>IF(BP7="",NA(),BP7)</f>
        <v>116.93</v>
      </c>
      <c r="BQ6" s="22">
        <f t="shared" ref="BQ6:BY6" si="8">IF(BQ7="",NA(),BQ7)</f>
        <v>117.97</v>
      </c>
      <c r="BR6" s="22">
        <f t="shared" si="8"/>
        <v>109.81</v>
      </c>
      <c r="BS6" s="22">
        <f t="shared" si="8"/>
        <v>111.21</v>
      </c>
      <c r="BT6" s="22">
        <f t="shared" si="8"/>
        <v>110.47</v>
      </c>
      <c r="BU6" s="22">
        <f t="shared" si="8"/>
        <v>94.78</v>
      </c>
      <c r="BV6" s="22">
        <f t="shared" si="8"/>
        <v>97.59</v>
      </c>
      <c r="BW6" s="22">
        <f t="shared" si="8"/>
        <v>92.17</v>
      </c>
      <c r="BX6" s="22">
        <f t="shared" si="8"/>
        <v>92.83</v>
      </c>
      <c r="BY6" s="22">
        <f t="shared" si="8"/>
        <v>92.16</v>
      </c>
      <c r="BZ6" s="21" t="str">
        <f>IF(BZ7="","",IF(BZ7="-","【-】","【"&amp;SUBSTITUTE(TEXT(BZ7,"#,##0.00"),"-","△")&amp;"】"))</f>
        <v>【97.59】</v>
      </c>
      <c r="CA6" s="22">
        <f>IF(CA7="",NA(),CA7)</f>
        <v>196.45</v>
      </c>
      <c r="CB6" s="22">
        <f t="shared" ref="CB6:CJ6" si="9">IF(CB7="",NA(),CB7)</f>
        <v>195.05</v>
      </c>
      <c r="CC6" s="22">
        <f t="shared" si="9"/>
        <v>209.7</v>
      </c>
      <c r="CD6" s="22">
        <f t="shared" si="9"/>
        <v>207.46</v>
      </c>
      <c r="CE6" s="22">
        <f t="shared" si="9"/>
        <v>209.37</v>
      </c>
      <c r="CF6" s="22">
        <f t="shared" si="9"/>
        <v>181.3</v>
      </c>
      <c r="CG6" s="22">
        <f t="shared" si="9"/>
        <v>181.71</v>
      </c>
      <c r="CH6" s="22">
        <f t="shared" si="9"/>
        <v>188.51</v>
      </c>
      <c r="CI6" s="22">
        <f t="shared" si="9"/>
        <v>189.43</v>
      </c>
      <c r="CJ6" s="22">
        <f t="shared" si="9"/>
        <v>196.75</v>
      </c>
      <c r="CK6" s="21" t="str">
        <f>IF(CK7="","",IF(CK7="-","【-】","【"&amp;SUBSTITUTE(TEXT(CK7,"#,##0.00"),"-","△")&amp;"】"))</f>
        <v>【181.66】</v>
      </c>
      <c r="CL6" s="22">
        <f>IF(CL7="",NA(),CL7)</f>
        <v>47.34</v>
      </c>
      <c r="CM6" s="22">
        <f t="shared" ref="CM6:CU6" si="10">IF(CM7="",NA(),CM7)</f>
        <v>46.32</v>
      </c>
      <c r="CN6" s="22">
        <f t="shared" si="10"/>
        <v>46.19</v>
      </c>
      <c r="CO6" s="22">
        <f t="shared" si="10"/>
        <v>45.97</v>
      </c>
      <c r="CP6" s="22">
        <f t="shared" si="10"/>
        <v>45.96</v>
      </c>
      <c r="CQ6" s="22">
        <f t="shared" si="10"/>
        <v>55.89</v>
      </c>
      <c r="CR6" s="22">
        <f t="shared" si="10"/>
        <v>55.72</v>
      </c>
      <c r="CS6" s="22">
        <f t="shared" si="10"/>
        <v>55.31</v>
      </c>
      <c r="CT6" s="22">
        <f t="shared" si="10"/>
        <v>55.14</v>
      </c>
      <c r="CU6" s="22">
        <f t="shared" si="10"/>
        <v>54.99</v>
      </c>
      <c r="CV6" s="21" t="str">
        <f>IF(CV7="","",IF(CV7="-","【-】","【"&amp;SUBSTITUTE(TEXT(CV7,"#,##0.00"),"-","△")&amp;"】"))</f>
        <v>【60.21】</v>
      </c>
      <c r="CW6" s="22">
        <f>IF(CW7="",NA(),CW7)</f>
        <v>89.23</v>
      </c>
      <c r="CX6" s="22">
        <f t="shared" ref="CX6:DF6" si="11">IF(CX7="",NA(),CX7)</f>
        <v>89.88</v>
      </c>
      <c r="CY6" s="22">
        <f t="shared" si="11"/>
        <v>88.82</v>
      </c>
      <c r="CZ6" s="22">
        <f t="shared" si="11"/>
        <v>88.49</v>
      </c>
      <c r="DA6" s="22">
        <f t="shared" si="11"/>
        <v>87.53</v>
      </c>
      <c r="DB6" s="22">
        <f t="shared" si="11"/>
        <v>81.27</v>
      </c>
      <c r="DC6" s="22">
        <f t="shared" si="11"/>
        <v>81.260000000000005</v>
      </c>
      <c r="DD6" s="22">
        <f t="shared" si="11"/>
        <v>80.36</v>
      </c>
      <c r="DE6" s="22">
        <f t="shared" si="11"/>
        <v>80.13</v>
      </c>
      <c r="DF6" s="22">
        <f t="shared" si="11"/>
        <v>79.34</v>
      </c>
      <c r="DG6" s="21" t="str">
        <f>IF(DG7="","",IF(DG7="-","【-】","【"&amp;SUBSTITUTE(TEXT(DG7,"#,##0.00"),"-","△")&amp;"】"))</f>
        <v>【89.21】</v>
      </c>
      <c r="DH6" s="22">
        <f>IF(DH7="",NA(),DH7)</f>
        <v>58.11</v>
      </c>
      <c r="DI6" s="22">
        <f t="shared" ref="DI6:DQ6" si="12">IF(DI7="",NA(),DI7)</f>
        <v>58.66</v>
      </c>
      <c r="DJ6" s="22">
        <f t="shared" si="12"/>
        <v>59.83</v>
      </c>
      <c r="DK6" s="22">
        <f t="shared" si="12"/>
        <v>57.89</v>
      </c>
      <c r="DL6" s="22">
        <f t="shared" si="12"/>
        <v>58.73</v>
      </c>
      <c r="DM6" s="22">
        <f t="shared" si="12"/>
        <v>50.63</v>
      </c>
      <c r="DN6" s="22">
        <f t="shared" si="12"/>
        <v>51.29</v>
      </c>
      <c r="DO6" s="22">
        <f t="shared" si="12"/>
        <v>52.2</v>
      </c>
      <c r="DP6" s="22">
        <f t="shared" si="12"/>
        <v>52.7</v>
      </c>
      <c r="DQ6" s="22">
        <f t="shared" si="12"/>
        <v>53.48</v>
      </c>
      <c r="DR6" s="21" t="str">
        <f>IF(DR7="","",IF(DR7="-","【-】","【"&amp;SUBSTITUTE(TEXT(DR7,"#,##0.00"),"-","△")&amp;"】"))</f>
        <v>【52.41】</v>
      </c>
      <c r="DS6" s="22">
        <f>IF(DS7="",NA(),DS7)</f>
        <v>16.079999999999998</v>
      </c>
      <c r="DT6" s="22">
        <f t="shared" ref="DT6:EB6" si="13">IF(DT7="",NA(),DT7)</f>
        <v>20.52</v>
      </c>
      <c r="DU6" s="22">
        <f t="shared" si="13"/>
        <v>23.6</v>
      </c>
      <c r="DV6" s="22">
        <f t="shared" si="13"/>
        <v>34.590000000000003</v>
      </c>
      <c r="DW6" s="22">
        <f t="shared" si="13"/>
        <v>36.75</v>
      </c>
      <c r="DX6" s="22">
        <f t="shared" si="13"/>
        <v>18.28</v>
      </c>
      <c r="DY6" s="22">
        <f t="shared" si="13"/>
        <v>19.61</v>
      </c>
      <c r="DZ6" s="22">
        <f t="shared" si="13"/>
        <v>20.73</v>
      </c>
      <c r="EA6" s="22">
        <f t="shared" si="13"/>
        <v>22.86</v>
      </c>
      <c r="EB6" s="22">
        <f t="shared" si="13"/>
        <v>24.31</v>
      </c>
      <c r="EC6" s="21" t="str">
        <f>IF(EC7="","",IF(EC7="-","【-】","【"&amp;SUBSTITUTE(TEXT(EC7,"#,##0.00"),"-","△")&amp;"】"))</f>
        <v>【26.78】</v>
      </c>
      <c r="ED6" s="22">
        <f>IF(ED7="",NA(),ED7)</f>
        <v>0.79</v>
      </c>
      <c r="EE6" s="22">
        <f t="shared" ref="EE6:EM6" si="14">IF(EE7="",NA(),EE7)</f>
        <v>0.56999999999999995</v>
      </c>
      <c r="EF6" s="22">
        <f t="shared" si="14"/>
        <v>1.18</v>
      </c>
      <c r="EG6" s="22">
        <f t="shared" si="14"/>
        <v>0.27</v>
      </c>
      <c r="EH6" s="22">
        <f t="shared" si="14"/>
        <v>0.53</v>
      </c>
      <c r="EI6" s="22">
        <f t="shared" si="14"/>
        <v>0.53</v>
      </c>
      <c r="EJ6" s="22">
        <f t="shared" si="14"/>
        <v>0.48</v>
      </c>
      <c r="EK6" s="22">
        <f t="shared" si="14"/>
        <v>0.5</v>
      </c>
      <c r="EL6" s="22">
        <f t="shared" si="14"/>
        <v>0.41</v>
      </c>
      <c r="EM6" s="22">
        <f t="shared" si="14"/>
        <v>0.41</v>
      </c>
      <c r="EN6" s="21" t="str">
        <f>IF(EN7="","",IF(EN7="-","【-】","【"&amp;SUBSTITUTE(TEXT(EN7,"#,##0.00"),"-","△")&amp;"】"))</f>
        <v>【0.59】</v>
      </c>
    </row>
    <row r="7" spans="1:144" s="23" customFormat="1" x14ac:dyDescent="0.15">
      <c r="A7" s="15"/>
      <c r="B7" s="24">
        <v>2024</v>
      </c>
      <c r="C7" s="24">
        <v>69027</v>
      </c>
      <c r="D7" s="24">
        <v>46</v>
      </c>
      <c r="E7" s="24">
        <v>1</v>
      </c>
      <c r="F7" s="24">
        <v>0</v>
      </c>
      <c r="G7" s="24">
        <v>1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89.6</v>
      </c>
      <c r="P7" s="25">
        <v>99.99</v>
      </c>
      <c r="Q7" s="25">
        <v>4700</v>
      </c>
      <c r="R7" s="25" t="s">
        <v>99</v>
      </c>
      <c r="S7" s="25" t="s">
        <v>99</v>
      </c>
      <c r="T7" s="25" t="s">
        <v>99</v>
      </c>
      <c r="U7" s="25">
        <v>24764</v>
      </c>
      <c r="V7" s="25">
        <v>41.32</v>
      </c>
      <c r="W7" s="25">
        <v>599.32000000000005</v>
      </c>
      <c r="X7" s="25">
        <v>123.15</v>
      </c>
      <c r="Y7" s="25">
        <v>124.03</v>
      </c>
      <c r="Z7" s="25">
        <v>115.01</v>
      </c>
      <c r="AA7" s="25">
        <v>121.41</v>
      </c>
      <c r="AB7" s="25">
        <v>116.09</v>
      </c>
      <c r="AC7" s="25">
        <v>108.35</v>
      </c>
      <c r="AD7" s="25">
        <v>108.84</v>
      </c>
      <c r="AE7" s="25">
        <v>105.92</v>
      </c>
      <c r="AF7" s="25">
        <v>106.01</v>
      </c>
      <c r="AG7" s="25">
        <v>103.74</v>
      </c>
      <c r="AH7" s="25">
        <v>107.26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3.98</v>
      </c>
      <c r="AO7" s="25">
        <v>6.02</v>
      </c>
      <c r="AP7" s="25">
        <v>7.78</v>
      </c>
      <c r="AQ7" s="25">
        <v>9.59</v>
      </c>
      <c r="AR7" s="25">
        <v>11.55</v>
      </c>
      <c r="AS7" s="25">
        <v>1.61</v>
      </c>
      <c r="AT7" s="25">
        <v>1171.45</v>
      </c>
      <c r="AU7" s="25">
        <v>798.77</v>
      </c>
      <c r="AV7" s="25">
        <v>670.19</v>
      </c>
      <c r="AW7" s="25">
        <v>910.09</v>
      </c>
      <c r="AX7" s="25">
        <v>1294.28</v>
      </c>
      <c r="AY7" s="25">
        <v>367.55</v>
      </c>
      <c r="AZ7" s="25">
        <v>378.56</v>
      </c>
      <c r="BA7" s="25">
        <v>364.46</v>
      </c>
      <c r="BB7" s="25">
        <v>338.89</v>
      </c>
      <c r="BC7" s="25">
        <v>352.34</v>
      </c>
      <c r="BD7" s="25">
        <v>239.69</v>
      </c>
      <c r="BE7" s="25">
        <v>89.13</v>
      </c>
      <c r="BF7" s="25">
        <v>81.790000000000006</v>
      </c>
      <c r="BG7" s="25">
        <v>74.17</v>
      </c>
      <c r="BH7" s="25">
        <v>65.459999999999994</v>
      </c>
      <c r="BI7" s="25">
        <v>56.93</v>
      </c>
      <c r="BJ7" s="25">
        <v>418.68</v>
      </c>
      <c r="BK7" s="25">
        <v>395.68</v>
      </c>
      <c r="BL7" s="25">
        <v>403.72</v>
      </c>
      <c r="BM7" s="25">
        <v>400.21</v>
      </c>
      <c r="BN7" s="25">
        <v>391.13</v>
      </c>
      <c r="BO7" s="25">
        <v>264.86</v>
      </c>
      <c r="BP7" s="25">
        <v>116.93</v>
      </c>
      <c r="BQ7" s="25">
        <v>117.97</v>
      </c>
      <c r="BR7" s="25">
        <v>109.81</v>
      </c>
      <c r="BS7" s="25">
        <v>111.21</v>
      </c>
      <c r="BT7" s="25">
        <v>110.47</v>
      </c>
      <c r="BU7" s="25">
        <v>94.78</v>
      </c>
      <c r="BV7" s="25">
        <v>97.59</v>
      </c>
      <c r="BW7" s="25">
        <v>92.17</v>
      </c>
      <c r="BX7" s="25">
        <v>92.83</v>
      </c>
      <c r="BY7" s="25">
        <v>92.16</v>
      </c>
      <c r="BZ7" s="25">
        <v>97.59</v>
      </c>
      <c r="CA7" s="25">
        <v>196.45</v>
      </c>
      <c r="CB7" s="25">
        <v>195.05</v>
      </c>
      <c r="CC7" s="25">
        <v>209.7</v>
      </c>
      <c r="CD7" s="25">
        <v>207.46</v>
      </c>
      <c r="CE7" s="25">
        <v>209.37</v>
      </c>
      <c r="CF7" s="25">
        <v>181.3</v>
      </c>
      <c r="CG7" s="25">
        <v>181.71</v>
      </c>
      <c r="CH7" s="25">
        <v>188.51</v>
      </c>
      <c r="CI7" s="25">
        <v>189.43</v>
      </c>
      <c r="CJ7" s="25">
        <v>196.75</v>
      </c>
      <c r="CK7" s="25">
        <v>181.66</v>
      </c>
      <c r="CL7" s="25">
        <v>47.34</v>
      </c>
      <c r="CM7" s="25">
        <v>46.32</v>
      </c>
      <c r="CN7" s="25">
        <v>46.19</v>
      </c>
      <c r="CO7" s="25">
        <v>45.97</v>
      </c>
      <c r="CP7" s="25">
        <v>45.96</v>
      </c>
      <c r="CQ7" s="25">
        <v>55.89</v>
      </c>
      <c r="CR7" s="25">
        <v>55.72</v>
      </c>
      <c r="CS7" s="25">
        <v>55.31</v>
      </c>
      <c r="CT7" s="25">
        <v>55.14</v>
      </c>
      <c r="CU7" s="25">
        <v>54.99</v>
      </c>
      <c r="CV7" s="25">
        <v>60.21</v>
      </c>
      <c r="CW7" s="25">
        <v>89.23</v>
      </c>
      <c r="CX7" s="25">
        <v>89.88</v>
      </c>
      <c r="CY7" s="25">
        <v>88.82</v>
      </c>
      <c r="CZ7" s="25">
        <v>88.49</v>
      </c>
      <c r="DA7" s="25">
        <v>87.53</v>
      </c>
      <c r="DB7" s="25">
        <v>81.27</v>
      </c>
      <c r="DC7" s="25">
        <v>81.260000000000005</v>
      </c>
      <c r="DD7" s="25">
        <v>80.36</v>
      </c>
      <c r="DE7" s="25">
        <v>80.13</v>
      </c>
      <c r="DF7" s="25">
        <v>79.34</v>
      </c>
      <c r="DG7" s="25">
        <v>89.21</v>
      </c>
      <c r="DH7" s="25">
        <v>58.11</v>
      </c>
      <c r="DI7" s="25">
        <v>58.66</v>
      </c>
      <c r="DJ7" s="25">
        <v>59.83</v>
      </c>
      <c r="DK7" s="25">
        <v>57.89</v>
      </c>
      <c r="DL7" s="25">
        <v>58.73</v>
      </c>
      <c r="DM7" s="25">
        <v>50.63</v>
      </c>
      <c r="DN7" s="25">
        <v>51.29</v>
      </c>
      <c r="DO7" s="25">
        <v>52.2</v>
      </c>
      <c r="DP7" s="25">
        <v>52.7</v>
      </c>
      <c r="DQ7" s="25">
        <v>53.48</v>
      </c>
      <c r="DR7" s="25">
        <v>52.41</v>
      </c>
      <c r="DS7" s="25">
        <v>16.079999999999998</v>
      </c>
      <c r="DT7" s="25">
        <v>20.52</v>
      </c>
      <c r="DU7" s="25">
        <v>23.6</v>
      </c>
      <c r="DV7" s="25">
        <v>34.590000000000003</v>
      </c>
      <c r="DW7" s="25">
        <v>36.75</v>
      </c>
      <c r="DX7" s="25">
        <v>18.28</v>
      </c>
      <c r="DY7" s="25">
        <v>19.61</v>
      </c>
      <c r="DZ7" s="25">
        <v>20.73</v>
      </c>
      <c r="EA7" s="25">
        <v>22.86</v>
      </c>
      <c r="EB7" s="25">
        <v>24.31</v>
      </c>
      <c r="EC7" s="25">
        <v>26.78</v>
      </c>
      <c r="ED7" s="25">
        <v>0.79</v>
      </c>
      <c r="EE7" s="25">
        <v>0.56999999999999995</v>
      </c>
      <c r="EF7" s="25">
        <v>1.18</v>
      </c>
      <c r="EG7" s="25">
        <v>0.27</v>
      </c>
      <c r="EH7" s="25">
        <v>0.53</v>
      </c>
      <c r="EI7" s="25">
        <v>0.53</v>
      </c>
      <c r="EJ7" s="25">
        <v>0.48</v>
      </c>
      <c r="EK7" s="25">
        <v>0.5</v>
      </c>
      <c r="EL7" s="25">
        <v>0.41</v>
      </c>
      <c r="EM7" s="25">
        <v>0.41</v>
      </c>
      <c r="EN7" s="25">
        <v>0.59</v>
      </c>
    </row>
    <row r="8" spans="1:144" x14ac:dyDescent="0.15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15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15">
      <c r="A10" s="28" t="s">
        <v>44</v>
      </c>
      <c r="B10" s="29">
        <f>DATEVALUE($B7-B11&amp;"/1/"&amp;B12)</f>
        <v>37257</v>
      </c>
      <c r="C10" s="29">
        <f t="shared" ref="C10:F10" si="15">DATEVALUE($B7-C11&amp;"/1/"&amp;C12)</f>
        <v>37622</v>
      </c>
      <c r="D10" s="29">
        <f t="shared" si="15"/>
        <v>37987</v>
      </c>
      <c r="E10" s="29">
        <f t="shared" si="15"/>
        <v>38353</v>
      </c>
      <c r="F10" s="29">
        <f t="shared" si="15"/>
        <v>38718</v>
      </c>
    </row>
    <row r="11" spans="1:144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105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15">
      <c r="B13" t="s">
        <v>107</v>
      </c>
      <c r="C13" t="s">
        <v>107</v>
      </c>
      <c r="D13" t="s">
        <v>108</v>
      </c>
      <c r="E13" t="s">
        <v>108</v>
      </c>
      <c r="F13" t="s">
        <v>107</v>
      </c>
      <c r="G13" t="s">
        <v>109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2025-12-12T09:12:13Z</dcterms:created>
  <dcterms:modified xsi:type="dcterms:W3CDTF">2026-01-21T06:02:17Z</dcterms:modified>
  <cp:category/>
</cp:coreProperties>
</file>