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inas01\kenki\技術管理・監督指導担当（R071217）\分掌業務\542 単品スライド\20260601開催_スライド条項に関する説明会\03　URL案内・資料送付\県版\"/>
    </mc:Choice>
  </mc:AlternateContent>
  <xr:revisionPtr revIDLastSave="0" documentId="13_ncr:1_{FC42DB9E-5D86-45F5-A6E9-2F89C363C736}" xr6:coauthVersionLast="47" xr6:coauthVersionMax="47" xr10:uidLastSave="{00000000-0000-0000-0000-000000000000}"/>
  <bookViews>
    <workbookView xWindow="-120" yWindow="-120" windowWidth="29040" windowHeight="16440" xr2:uid="{00000000-000D-0000-FFFF-FFFF00000000}"/>
  </bookViews>
  <sheets>
    <sheet name="様式１-１(実際の購入価格)" sheetId="2" r:id="rId1"/>
    <sheet name="計算例（実際の購入価格）" sheetId="1" r:id="rId2"/>
  </sheets>
  <definedNames>
    <definedName name="_xlnm.Print_Area" localSheetId="1">'計算例（実際の購入価格）'!$A$1:$AE$78</definedName>
    <definedName name="_xlnm.Print_Area" localSheetId="0">'様式１-１(実際の購入価格)'!$A$1:$O$75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 l="1"/>
  <c r="M27" i="1"/>
  <c r="M23" i="1"/>
  <c r="I44" i="2" l="1"/>
  <c r="G44" i="2"/>
  <c r="E44" i="2"/>
  <c r="D44" i="2"/>
  <c r="I42" i="2"/>
  <c r="G42" i="2"/>
  <c r="E42" i="2"/>
  <c r="D42" i="2"/>
  <c r="AE55" i="1"/>
  <c r="AE53" i="1"/>
  <c r="L15" i="1" s="1"/>
  <c r="M15" i="1" s="1"/>
  <c r="AE54" i="1"/>
  <c r="AE40" i="1"/>
  <c r="AE38" i="1"/>
  <c r="L9" i="1" s="1"/>
  <c r="M9" i="1" l="1"/>
  <c r="H24" i="2"/>
  <c r="H42" i="2"/>
  <c r="H44" i="2"/>
  <c r="F44" i="2"/>
  <c r="F42" i="2"/>
  <c r="E37" i="1"/>
  <c r="N2" i="1"/>
  <c r="L29" i="1" s="1"/>
  <c r="J44" i="2" l="1"/>
  <c r="J42" i="2"/>
  <c r="D30" i="2"/>
  <c r="I66" i="2" l="1"/>
  <c r="I65" i="2"/>
  <c r="I64" i="2"/>
  <c r="I67" i="2" s="1"/>
  <c r="I68" i="2" s="1"/>
  <c r="G9" i="1"/>
  <c r="G26" i="1" l="1"/>
  <c r="G25" i="1"/>
  <c r="G21" i="1"/>
  <c r="D71" i="1"/>
  <c r="C71" i="1"/>
  <c r="D77" i="1"/>
  <c r="D75" i="1"/>
  <c r="B44" i="2" s="1"/>
  <c r="D73" i="1"/>
  <c r="B42" i="2" s="1"/>
  <c r="C77" i="1"/>
  <c r="C75" i="1"/>
  <c r="C73" i="1"/>
  <c r="A42" i="2" s="1"/>
  <c r="A44" i="2" s="1"/>
  <c r="AE74" i="1"/>
  <c r="L25" i="1" s="1"/>
  <c r="M25" i="1" s="1"/>
  <c r="E67" i="1"/>
  <c r="F21" i="1" s="1"/>
  <c r="AE78" i="1"/>
  <c r="E77" i="1"/>
  <c r="AA78" i="1" s="1"/>
  <c r="AE76" i="1"/>
  <c r="L26" i="1" s="1"/>
  <c r="M26" i="1" s="1"/>
  <c r="E75" i="1"/>
  <c r="W76" i="1" s="1"/>
  <c r="E73" i="1"/>
  <c r="AA74" i="1" s="1"/>
  <c r="M28" i="1" l="1"/>
  <c r="F25" i="1"/>
  <c r="F26" i="1"/>
  <c r="Y74" i="1"/>
  <c r="I74" i="1"/>
  <c r="Q74" i="1"/>
  <c r="M74" i="1"/>
  <c r="U74" i="1"/>
  <c r="AC74" i="1"/>
  <c r="G76" i="1"/>
  <c r="O76" i="1"/>
  <c r="AA76" i="1"/>
  <c r="G74" i="1"/>
  <c r="K74" i="1"/>
  <c r="O74" i="1"/>
  <c r="S74" i="1"/>
  <c r="W74" i="1"/>
  <c r="I76" i="1"/>
  <c r="M76" i="1"/>
  <c r="Q76" i="1"/>
  <c r="U76" i="1"/>
  <c r="Y76" i="1"/>
  <c r="AC76" i="1"/>
  <c r="I78" i="1"/>
  <c r="M78" i="1"/>
  <c r="Q78" i="1"/>
  <c r="U78" i="1"/>
  <c r="Y78" i="1"/>
  <c r="AC78" i="1"/>
  <c r="K76" i="1"/>
  <c r="S76" i="1"/>
  <c r="G78" i="1"/>
  <c r="K78" i="1"/>
  <c r="O78" i="1"/>
  <c r="S78" i="1"/>
  <c r="W78" i="1"/>
  <c r="I38" i="2"/>
  <c r="I36" i="2"/>
  <c r="G38" i="2"/>
  <c r="G36" i="2"/>
  <c r="G22" i="2"/>
  <c r="G20" i="2"/>
  <c r="E36" i="2"/>
  <c r="E38" i="2" s="1"/>
  <c r="D38" i="2"/>
  <c r="A36" i="2"/>
  <c r="A38" i="2" s="1"/>
  <c r="D36" i="2"/>
  <c r="H36" i="2" s="1"/>
  <c r="B36" i="2"/>
  <c r="B38" i="2" s="1"/>
  <c r="G34" i="2"/>
  <c r="E34" i="2"/>
  <c r="D34" i="2"/>
  <c r="B34" i="2"/>
  <c r="A34" i="2"/>
  <c r="AE68" i="1"/>
  <c r="L21" i="1" l="1"/>
  <c r="M21" i="1" s="1"/>
  <c r="H34" i="2"/>
  <c r="H25" i="1"/>
  <c r="N25" i="1" s="1"/>
  <c r="AE73" i="1"/>
  <c r="AE77" i="1"/>
  <c r="AE75" i="1"/>
  <c r="I26" i="1" s="1"/>
  <c r="J26" i="1" s="1"/>
  <c r="F38" i="2"/>
  <c r="H38" i="2"/>
  <c r="F36" i="2"/>
  <c r="J36" i="2" s="1"/>
  <c r="F34" i="2"/>
  <c r="J34" i="2" s="1"/>
  <c r="AF73" i="1" l="1"/>
  <c r="I25" i="1"/>
  <c r="J25" i="1" s="1"/>
  <c r="J38" i="2"/>
  <c r="M18" i="1"/>
  <c r="I16" i="1" l="1"/>
  <c r="AE57" i="1"/>
  <c r="I34" i="2"/>
  <c r="F52" i="2" l="1"/>
  <c r="A18" i="2"/>
  <c r="A24" i="2" s="1"/>
  <c r="B18" i="2"/>
  <c r="B20" i="2" s="1"/>
  <c r="D18" i="2"/>
  <c r="E18" i="2"/>
  <c r="G18" i="2"/>
  <c r="I18" i="2"/>
  <c r="A20" i="2"/>
  <c r="D20" i="2"/>
  <c r="H20" i="2" s="1"/>
  <c r="D22" i="2"/>
  <c r="H22" i="2" s="1"/>
  <c r="E22" i="2"/>
  <c r="F26" i="2"/>
  <c r="H26" i="2"/>
  <c r="A28" i="2"/>
  <c r="B28" i="2"/>
  <c r="E28" i="2"/>
  <c r="F28" i="2" s="1"/>
  <c r="H28" i="2"/>
  <c r="A30" i="2"/>
  <c r="C37" i="1"/>
  <c r="D24" i="2" l="1"/>
  <c r="D32" i="2" s="1"/>
  <c r="B22" i="2"/>
  <c r="A22" i="2"/>
  <c r="J26" i="2"/>
  <c r="H18" i="2"/>
  <c r="J28" i="2"/>
  <c r="F18" i="2"/>
  <c r="F22" i="2"/>
  <c r="J22" i="2" s="1"/>
  <c r="E20" i="2"/>
  <c r="F20" i="2" s="1"/>
  <c r="J20" i="2" s="1"/>
  <c r="J18" i="2" l="1"/>
  <c r="AE72" i="1"/>
  <c r="E71" i="1"/>
  <c r="AE70" i="1"/>
  <c r="L22" i="1" s="1"/>
  <c r="E69" i="1"/>
  <c r="F22" i="1" s="1"/>
  <c r="D69" i="1"/>
  <c r="C69" i="1"/>
  <c r="D67" i="1"/>
  <c r="C67" i="1"/>
  <c r="AE61" i="1"/>
  <c r="E60" i="1"/>
  <c r="S61" i="1" s="1"/>
  <c r="D60" i="1"/>
  <c r="C60" i="1"/>
  <c r="AE59" i="1"/>
  <c r="E58" i="1"/>
  <c r="D58" i="1"/>
  <c r="C58" i="1"/>
  <c r="L17" i="1"/>
  <c r="M17" i="1" s="1"/>
  <c r="E56" i="1"/>
  <c r="D56" i="1"/>
  <c r="C56" i="1"/>
  <c r="L16" i="1"/>
  <c r="M16" i="1" s="1"/>
  <c r="E54" i="1"/>
  <c r="D54" i="1"/>
  <c r="C54" i="1"/>
  <c r="E52" i="1"/>
  <c r="D52" i="1"/>
  <c r="C52" i="1"/>
  <c r="AE46" i="1"/>
  <c r="E45" i="1"/>
  <c r="D45" i="1"/>
  <c r="C45" i="1"/>
  <c r="AE44" i="1"/>
  <c r="E43" i="1"/>
  <c r="D43" i="1"/>
  <c r="C43" i="1"/>
  <c r="AE42" i="1"/>
  <c r="E41" i="1"/>
  <c r="D41" i="1"/>
  <c r="C41" i="1"/>
  <c r="L10" i="1"/>
  <c r="E39" i="1"/>
  <c r="D39" i="1"/>
  <c r="C39" i="1"/>
  <c r="F9" i="1"/>
  <c r="D37" i="1"/>
  <c r="G22" i="1"/>
  <c r="M19" i="1"/>
  <c r="G17" i="1"/>
  <c r="G16" i="1"/>
  <c r="G15" i="1"/>
  <c r="G10" i="1"/>
  <c r="M22" i="1" l="1"/>
  <c r="L24" i="1"/>
  <c r="H30" i="2"/>
  <c r="M10" i="1"/>
  <c r="H32" i="2"/>
  <c r="H9" i="1"/>
  <c r="H26" i="1"/>
  <c r="K26" i="1"/>
  <c r="K25" i="1"/>
  <c r="H21" i="1"/>
  <c r="H40" i="2"/>
  <c r="AA38" i="1"/>
  <c r="W38" i="1"/>
  <c r="S38" i="1"/>
  <c r="O38" i="1"/>
  <c r="K38" i="1"/>
  <c r="G38" i="1"/>
  <c r="AC38" i="1"/>
  <c r="Y38" i="1"/>
  <c r="U38" i="1"/>
  <c r="Q38" i="1"/>
  <c r="M38" i="1"/>
  <c r="I38" i="1"/>
  <c r="AC40" i="1"/>
  <c r="Y40" i="1"/>
  <c r="U40" i="1"/>
  <c r="AA40" i="1"/>
  <c r="W40" i="1"/>
  <c r="AA42" i="1"/>
  <c r="W42" i="1"/>
  <c r="AC42" i="1"/>
  <c r="Y42" i="1"/>
  <c r="U42" i="1"/>
  <c r="AC44" i="1"/>
  <c r="Y44" i="1"/>
  <c r="U44" i="1"/>
  <c r="AA44" i="1"/>
  <c r="W44" i="1"/>
  <c r="AA46" i="1"/>
  <c r="W46" i="1"/>
  <c r="AC46" i="1"/>
  <c r="Y46" i="1"/>
  <c r="U46" i="1"/>
  <c r="F10" i="1"/>
  <c r="H10" i="1" s="1"/>
  <c r="O68" i="1"/>
  <c r="AA68" i="1"/>
  <c r="W68" i="1"/>
  <c r="S68" i="1"/>
  <c r="M68" i="1"/>
  <c r="I68" i="1"/>
  <c r="AC68" i="1"/>
  <c r="Y68" i="1"/>
  <c r="U68" i="1"/>
  <c r="Q68" i="1"/>
  <c r="K68" i="1"/>
  <c r="G68" i="1"/>
  <c r="AC70" i="1"/>
  <c r="O70" i="1"/>
  <c r="AC72" i="1"/>
  <c r="O72" i="1"/>
  <c r="AC53" i="1"/>
  <c r="AA53" i="1"/>
  <c r="Y53" i="1"/>
  <c r="W53" i="1"/>
  <c r="U53" i="1"/>
  <c r="S53" i="1"/>
  <c r="AC55" i="1"/>
  <c r="AA55" i="1"/>
  <c r="Y55" i="1"/>
  <c r="W55" i="1"/>
  <c r="U55" i="1"/>
  <c r="S55" i="1"/>
  <c r="AC57" i="1"/>
  <c r="AA57" i="1"/>
  <c r="Y57" i="1"/>
  <c r="W57" i="1"/>
  <c r="U57" i="1"/>
  <c r="S57" i="1"/>
  <c r="AC59" i="1"/>
  <c r="AA59" i="1"/>
  <c r="Y59" i="1"/>
  <c r="W59" i="1"/>
  <c r="U59" i="1"/>
  <c r="S59" i="1"/>
  <c r="Y70" i="1"/>
  <c r="AA70" i="1"/>
  <c r="Y72" i="1"/>
  <c r="AA72" i="1"/>
  <c r="U70" i="1"/>
  <c r="W70" i="1"/>
  <c r="U72" i="1"/>
  <c r="W72" i="1"/>
  <c r="Q70" i="1"/>
  <c r="S70" i="1"/>
  <c r="Q72" i="1"/>
  <c r="S72" i="1"/>
  <c r="K70" i="1"/>
  <c r="M70" i="1"/>
  <c r="K72" i="1"/>
  <c r="M72" i="1"/>
  <c r="I70" i="1"/>
  <c r="G70" i="1"/>
  <c r="G72" i="1"/>
  <c r="I72" i="1"/>
  <c r="Q40" i="1"/>
  <c r="M40" i="1"/>
  <c r="I40" i="1"/>
  <c r="S40" i="1"/>
  <c r="O40" i="1"/>
  <c r="K40" i="1"/>
  <c r="G40" i="1"/>
  <c r="S42" i="1"/>
  <c r="O42" i="1"/>
  <c r="K42" i="1"/>
  <c r="G42" i="1"/>
  <c r="Q42" i="1"/>
  <c r="M42" i="1"/>
  <c r="I42" i="1"/>
  <c r="Q44" i="1"/>
  <c r="M44" i="1"/>
  <c r="I44" i="1"/>
  <c r="S44" i="1"/>
  <c r="O44" i="1"/>
  <c r="K44" i="1"/>
  <c r="G44" i="1"/>
  <c r="S46" i="1"/>
  <c r="O46" i="1"/>
  <c r="K46" i="1"/>
  <c r="G46" i="1"/>
  <c r="Q46" i="1"/>
  <c r="M46" i="1"/>
  <c r="I46" i="1"/>
  <c r="F15" i="1"/>
  <c r="O53" i="1"/>
  <c r="M53" i="1"/>
  <c r="I53" i="1"/>
  <c r="Q53" i="1"/>
  <c r="K53" i="1"/>
  <c r="G53" i="1"/>
  <c r="AC61" i="1"/>
  <c r="Y61" i="1"/>
  <c r="U61" i="1"/>
  <c r="O61" i="1"/>
  <c r="K61" i="1"/>
  <c r="G61" i="1"/>
  <c r="AA61" i="1"/>
  <c r="W61" i="1"/>
  <c r="Q61" i="1"/>
  <c r="M61" i="1"/>
  <c r="I61" i="1"/>
  <c r="O55" i="1"/>
  <c r="Q55" i="1"/>
  <c r="O57" i="1"/>
  <c r="Q57" i="1"/>
  <c r="O59" i="1"/>
  <c r="Q59" i="1"/>
  <c r="M55" i="1"/>
  <c r="M57" i="1"/>
  <c r="M59" i="1"/>
  <c r="I55" i="1"/>
  <c r="K55" i="1"/>
  <c r="I57" i="1"/>
  <c r="K57" i="1"/>
  <c r="I59" i="1"/>
  <c r="K59" i="1"/>
  <c r="G55" i="1"/>
  <c r="G57" i="1"/>
  <c r="AE56" i="1" s="1"/>
  <c r="G59" i="1"/>
  <c r="F16" i="1"/>
  <c r="F17" i="1"/>
  <c r="F24" i="2" l="1"/>
  <c r="J24" i="2" s="1"/>
  <c r="N9" i="1"/>
  <c r="N10" i="1"/>
  <c r="M14" i="1"/>
  <c r="AE52" i="1"/>
  <c r="AE37" i="1"/>
  <c r="I9" i="1"/>
  <c r="J9" i="1" s="1"/>
  <c r="K9" i="1" s="1"/>
  <c r="N26" i="1"/>
  <c r="H15" i="1"/>
  <c r="H28" i="1"/>
  <c r="F46" i="2" s="1"/>
  <c r="AE69" i="1"/>
  <c r="I22" i="1" s="1"/>
  <c r="J22" i="1" s="1"/>
  <c r="AE39" i="1"/>
  <c r="I10" i="1" s="1"/>
  <c r="H22" i="1"/>
  <c r="H24" i="1" s="1"/>
  <c r="F40" i="2" s="1"/>
  <c r="F48" i="2" s="1"/>
  <c r="AE60" i="1"/>
  <c r="AF60" i="1" s="1"/>
  <c r="AE58" i="1"/>
  <c r="AF58" i="1" s="1"/>
  <c r="AE67" i="1"/>
  <c r="H17" i="1"/>
  <c r="H16" i="1"/>
  <c r="AE45" i="1"/>
  <c r="AF45" i="1" s="1"/>
  <c r="AE43" i="1"/>
  <c r="AF43" i="1" s="1"/>
  <c r="AE41" i="1"/>
  <c r="AF41" i="1" s="1"/>
  <c r="AE71" i="1"/>
  <c r="I21" i="1" l="1"/>
  <c r="J21" i="1" s="1"/>
  <c r="K21" i="1" s="1"/>
  <c r="N21" i="1"/>
  <c r="AF71" i="1"/>
  <c r="I15" i="1"/>
  <c r="I17" i="1"/>
  <c r="J17" i="1" s="1"/>
  <c r="K17" i="1" s="1"/>
  <c r="H20" i="1"/>
  <c r="H14" i="1"/>
  <c r="N14" i="1" s="1"/>
  <c r="F30" i="2"/>
  <c r="F32" i="2" s="1"/>
  <c r="K22" i="1"/>
  <c r="N22" i="1" s="1"/>
  <c r="J10" i="1"/>
  <c r="K10" i="1" s="1"/>
  <c r="J16" i="1"/>
  <c r="K16" i="1" s="1"/>
  <c r="N16" i="1" s="1"/>
  <c r="J40" i="2" l="1"/>
  <c r="N17" i="1"/>
  <c r="M24" i="1"/>
  <c r="N24" i="1" s="1"/>
  <c r="O21" i="1" s="1"/>
  <c r="G29" i="1" s="1"/>
  <c r="J32" i="2"/>
  <c r="J15" i="1"/>
  <c r="K15" i="1" s="1"/>
  <c r="L28" i="1"/>
  <c r="H46" i="2" s="1"/>
  <c r="J30" i="2"/>
  <c r="O9" i="1"/>
  <c r="J46" i="2" l="1"/>
  <c r="H48" i="2"/>
  <c r="J48" i="2" s="1"/>
  <c r="I71" i="2" s="1"/>
  <c r="J50" i="2"/>
  <c r="C52" i="2" s="1"/>
  <c r="J52" i="2" s="1"/>
  <c r="I69" i="2"/>
  <c r="I72" i="2" s="1"/>
  <c r="I74" i="2" s="1"/>
  <c r="C29" i="1"/>
  <c r="N15" i="1"/>
  <c r="M20" i="1"/>
  <c r="N20" i="1" s="1"/>
  <c r="N28" i="1"/>
  <c r="O15" i="1" l="1"/>
  <c r="E29" i="1" s="1"/>
  <c r="O25" i="1"/>
  <c r="I29" i="1" s="1"/>
  <c r="N29" i="1" l="1"/>
</calcChain>
</file>

<file path=xl/sharedStrings.xml><?xml version="1.0" encoding="utf-8"?>
<sst xmlns="http://schemas.openxmlformats.org/spreadsheetml/2006/main" count="373" uniqueCount="169">
  <si>
    <t>設計額</t>
    <rPh sb="0" eb="2">
      <t>セッケイ</t>
    </rPh>
    <rPh sb="2" eb="3">
      <t>ガク</t>
    </rPh>
    <phoneticPr fontId="2"/>
  </si>
  <si>
    <t>請負代金額</t>
    <rPh sb="0" eb="2">
      <t>ウケオイ</t>
    </rPh>
    <rPh sb="2" eb="4">
      <t>ダイキン</t>
    </rPh>
    <rPh sb="4" eb="5">
      <t>ガク</t>
    </rPh>
    <phoneticPr fontId="2"/>
  </si>
  <si>
    <t>1％相当額</t>
    <rPh sb="2" eb="4">
      <t>ソウトウ</t>
    </rPh>
    <rPh sb="4" eb="5">
      <t>ガク</t>
    </rPh>
    <phoneticPr fontId="2"/>
  </si>
  <si>
    <t>請負代金額変更請求額概算計算書</t>
    <rPh sb="0" eb="2">
      <t>ウケオイ</t>
    </rPh>
    <rPh sb="2" eb="4">
      <t>ダイキン</t>
    </rPh>
    <rPh sb="4" eb="5">
      <t>ガク</t>
    </rPh>
    <rPh sb="5" eb="7">
      <t>ヘンコウ</t>
    </rPh>
    <rPh sb="7" eb="9">
      <t>セイキュウ</t>
    </rPh>
    <rPh sb="9" eb="10">
      <t>ガク</t>
    </rPh>
    <rPh sb="10" eb="12">
      <t>ガイサン</t>
    </rPh>
    <rPh sb="12" eb="15">
      <t>ケイサンショ</t>
    </rPh>
    <phoneticPr fontId="2"/>
  </si>
  <si>
    <t>主要材料</t>
    <rPh sb="0" eb="2">
      <t>シュヨウ</t>
    </rPh>
    <rPh sb="2" eb="4">
      <t>ザイリョウ</t>
    </rPh>
    <phoneticPr fontId="2"/>
  </si>
  <si>
    <t>規格</t>
    <rPh sb="0" eb="2">
      <t>キカク</t>
    </rPh>
    <phoneticPr fontId="2"/>
  </si>
  <si>
    <t>設計数量</t>
    <rPh sb="0" eb="2">
      <t>セッケイ</t>
    </rPh>
    <rPh sb="2" eb="4">
      <t>スウリョウ</t>
    </rPh>
    <phoneticPr fontId="2"/>
  </si>
  <si>
    <t>対象数量</t>
    <rPh sb="0" eb="2">
      <t>タイショウ</t>
    </rPh>
    <rPh sb="2" eb="4">
      <t>スウリョウ</t>
    </rPh>
    <phoneticPr fontId="2"/>
  </si>
  <si>
    <t>価格変動前
の単価</t>
    <rPh sb="0" eb="2">
      <t>カカク</t>
    </rPh>
    <rPh sb="2" eb="4">
      <t>ヘンドウ</t>
    </rPh>
    <rPh sb="4" eb="5">
      <t>マエ</t>
    </rPh>
    <rPh sb="7" eb="9">
      <t>タンカ</t>
    </rPh>
    <phoneticPr fontId="2"/>
  </si>
  <si>
    <t>落札率考慮</t>
    <rPh sb="0" eb="2">
      <t>ラクサツ</t>
    </rPh>
    <rPh sb="2" eb="3">
      <t>リツ</t>
    </rPh>
    <rPh sb="3" eb="5">
      <t>コウリョ</t>
    </rPh>
    <phoneticPr fontId="2"/>
  </si>
  <si>
    <t>購入価格</t>
    <rPh sb="0" eb="2">
      <t>コウニュウ</t>
    </rPh>
    <rPh sb="2" eb="4">
      <t>カカク</t>
    </rPh>
    <phoneticPr fontId="2"/>
  </si>
  <si>
    <t>変動額</t>
    <rPh sb="0" eb="2">
      <t>ヘンドウ</t>
    </rPh>
    <rPh sb="2" eb="3">
      <t>ガク</t>
    </rPh>
    <phoneticPr fontId="2"/>
  </si>
  <si>
    <t>判定</t>
    <rPh sb="0" eb="2">
      <t>ハンテイ</t>
    </rPh>
    <phoneticPr fontId="2"/>
  </si>
  <si>
    <t>発注者</t>
    <rPh sb="0" eb="3">
      <t>ハッチュウシャ</t>
    </rPh>
    <phoneticPr fontId="2"/>
  </si>
  <si>
    <t>鋼材類</t>
    <rPh sb="0" eb="2">
      <t>コウザイ</t>
    </rPh>
    <rPh sb="2" eb="3">
      <t>ルイ</t>
    </rPh>
    <phoneticPr fontId="2"/>
  </si>
  <si>
    <t>異形棒鋼</t>
    <rPh sb="0" eb="2">
      <t>イケイ</t>
    </rPh>
    <rPh sb="2" eb="3">
      <t>ボウ</t>
    </rPh>
    <rPh sb="3" eb="4">
      <t>コウ</t>
    </rPh>
    <phoneticPr fontId="2"/>
  </si>
  <si>
    <t>SD295 D16</t>
    <phoneticPr fontId="2"/>
  </si>
  <si>
    <t>鋼矢板</t>
    <rPh sb="0" eb="3">
      <t>コウヤイタ</t>
    </rPh>
    <phoneticPr fontId="2"/>
  </si>
  <si>
    <t>SY295</t>
    <phoneticPr fontId="2"/>
  </si>
  <si>
    <t>受注者</t>
    <rPh sb="0" eb="3">
      <t>ジュチュウシャ</t>
    </rPh>
    <phoneticPr fontId="2"/>
  </si>
  <si>
    <t>商号又は名称</t>
    <rPh sb="0" eb="2">
      <t>ショウゴウ</t>
    </rPh>
    <rPh sb="2" eb="3">
      <t>マタ</t>
    </rPh>
    <rPh sb="4" eb="6">
      <t>メイショウ</t>
    </rPh>
    <phoneticPr fontId="2"/>
  </si>
  <si>
    <t>代表者氏名</t>
    <rPh sb="0" eb="2">
      <t>ダイヒョウ</t>
    </rPh>
    <rPh sb="2" eb="3">
      <t>シャ</t>
    </rPh>
    <rPh sb="3" eb="5">
      <t>シメイ</t>
    </rPh>
    <phoneticPr fontId="2"/>
  </si>
  <si>
    <t>合計</t>
    <rPh sb="0" eb="2">
      <t>ゴウケイ</t>
    </rPh>
    <phoneticPr fontId="2"/>
  </si>
  <si>
    <t>燃料油</t>
    <rPh sb="0" eb="3">
      <t>ネンリョウアブラ</t>
    </rPh>
    <phoneticPr fontId="2"/>
  </si>
  <si>
    <t>ガソリン</t>
    <phoneticPr fontId="2"/>
  </si>
  <si>
    <t>レギュラー</t>
    <phoneticPr fontId="2"/>
  </si>
  <si>
    <t>重油</t>
    <rPh sb="0" eb="2">
      <t>ジュウユ</t>
    </rPh>
    <phoneticPr fontId="2"/>
  </si>
  <si>
    <t>A重油</t>
    <rPh sb="1" eb="3">
      <t>ジュウユ</t>
    </rPh>
    <phoneticPr fontId="2"/>
  </si>
  <si>
    <t>軽油</t>
    <rPh sb="0" eb="2">
      <t>ケイユ</t>
    </rPh>
    <phoneticPr fontId="2"/>
  </si>
  <si>
    <t>1.2号</t>
    <rPh sb="3" eb="4">
      <t>ゴウ</t>
    </rPh>
    <phoneticPr fontId="2"/>
  </si>
  <si>
    <t>記</t>
    <rPh sb="0" eb="1">
      <t>キ</t>
    </rPh>
    <phoneticPr fontId="2"/>
  </si>
  <si>
    <t>規　格</t>
    <rPh sb="0" eb="1">
      <t>キ</t>
    </rPh>
    <rPh sb="2" eb="3">
      <t>カク</t>
    </rPh>
    <phoneticPr fontId="2"/>
  </si>
  <si>
    <t>単位</t>
    <rPh sb="0" eb="2">
      <t>タンイ</t>
    </rPh>
    <phoneticPr fontId="2"/>
  </si>
  <si>
    <t>数量</t>
    <rPh sb="0" eb="2">
      <t>スウリョウ</t>
    </rPh>
    <phoneticPr fontId="2"/>
  </si>
  <si>
    <t>当初単価</t>
    <rPh sb="0" eb="2">
      <t>トウショ</t>
    </rPh>
    <rPh sb="2" eb="4">
      <t>タンカ</t>
    </rPh>
    <phoneticPr fontId="2"/>
  </si>
  <si>
    <t>購入単価</t>
    <rPh sb="0" eb="2">
      <t>コウニュウ</t>
    </rPh>
    <rPh sb="2" eb="4">
      <t>タンカ</t>
    </rPh>
    <phoneticPr fontId="2"/>
  </si>
  <si>
    <t>購入金額</t>
    <rPh sb="0" eb="2">
      <t>コウニュウ</t>
    </rPh>
    <rPh sb="2" eb="4">
      <t>キンガク</t>
    </rPh>
    <phoneticPr fontId="2"/>
  </si>
  <si>
    <t>購入年月</t>
    <rPh sb="0" eb="2">
      <t>コウニュウ</t>
    </rPh>
    <rPh sb="2" eb="4">
      <t>ネンゲツ</t>
    </rPh>
    <phoneticPr fontId="2"/>
  </si>
  <si>
    <t>差額</t>
    <rPh sb="0" eb="2">
      <t>サガク</t>
    </rPh>
    <phoneticPr fontId="2"/>
  </si>
  <si>
    <t>ｔ</t>
    <phoneticPr fontId="2"/>
  </si>
  <si>
    <t>計</t>
    <rPh sb="0" eb="1">
      <t>ケイ</t>
    </rPh>
    <phoneticPr fontId="2"/>
  </si>
  <si>
    <t>スライド額</t>
    <rPh sb="4" eb="5">
      <t>ガク</t>
    </rPh>
    <phoneticPr fontId="2"/>
  </si>
  <si>
    <t>＋</t>
    <phoneticPr fontId="2"/>
  </si>
  <si>
    <t>＝</t>
    <phoneticPr fontId="2"/>
  </si>
  <si>
    <t>各材料</t>
    <rPh sb="0" eb="1">
      <t>カク</t>
    </rPh>
    <rPh sb="1" eb="3">
      <t>ザイリョウ</t>
    </rPh>
    <phoneticPr fontId="9"/>
  </si>
  <si>
    <t>規格</t>
    <rPh sb="0" eb="2">
      <t>キカク</t>
    </rPh>
    <phoneticPr fontId="9"/>
  </si>
  <si>
    <t>対象数量</t>
    <rPh sb="0" eb="2">
      <t>タイショウ</t>
    </rPh>
    <rPh sb="2" eb="4">
      <t>スウリョウ</t>
    </rPh>
    <phoneticPr fontId="9"/>
  </si>
  <si>
    <t>設計単価</t>
    <rPh sb="0" eb="2">
      <t>セッケイ</t>
    </rPh>
    <rPh sb="2" eb="4">
      <t>タンカ</t>
    </rPh>
    <phoneticPr fontId="2"/>
  </si>
  <si>
    <t>上段：数量</t>
    <phoneticPr fontId="2"/>
  </si>
  <si>
    <t>実勢単価</t>
    <rPh sb="0" eb="2">
      <t>ジッセイ</t>
    </rPh>
    <rPh sb="2" eb="4">
      <t>タンカ</t>
    </rPh>
    <phoneticPr fontId="9"/>
  </si>
  <si>
    <t>下段：比率</t>
    <rPh sb="0" eb="2">
      <t>ゲダン</t>
    </rPh>
    <rPh sb="3" eb="5">
      <t>ヒリツ</t>
    </rPh>
    <phoneticPr fontId="9"/>
  </si>
  <si>
    <t>鋼材類　合計</t>
    <rPh sb="0" eb="2">
      <t>コウザイ</t>
    </rPh>
    <rPh sb="2" eb="3">
      <t>ルイ</t>
    </rPh>
    <rPh sb="4" eb="6">
      <t>ゴウケイ</t>
    </rPh>
    <phoneticPr fontId="2"/>
  </si>
  <si>
    <t>個</t>
    <rPh sb="0" eb="1">
      <t>コ</t>
    </rPh>
    <phoneticPr fontId="2"/>
  </si>
  <si>
    <t>燃料油</t>
    <rPh sb="0" eb="2">
      <t>ネンリョウ</t>
    </rPh>
    <rPh sb="2" eb="3">
      <t>ユ</t>
    </rPh>
    <phoneticPr fontId="2"/>
  </si>
  <si>
    <t>変動額</t>
    <rPh sb="0" eb="2">
      <t>ヘンドウ</t>
    </rPh>
    <rPh sb="2" eb="3">
      <t>ガク</t>
    </rPh>
    <phoneticPr fontId="2"/>
  </si>
  <si>
    <t>単品スライド請求額</t>
    <rPh sb="0" eb="2">
      <t>タンピン</t>
    </rPh>
    <rPh sb="6" eb="8">
      <t>セイキュウ</t>
    </rPh>
    <rPh sb="8" eb="9">
      <t>ガク</t>
    </rPh>
    <phoneticPr fontId="2"/>
  </si>
  <si>
    <t>＝</t>
    <phoneticPr fontId="2"/>
  </si>
  <si>
    <t>（注）</t>
    <rPh sb="1" eb="2">
      <t>チュウ</t>
    </rPh>
    <phoneticPr fontId="2"/>
  </si>
  <si>
    <t>別紙</t>
    <rPh sb="0" eb="2">
      <t>ベッシ</t>
    </rPh>
    <phoneticPr fontId="2"/>
  </si>
  <si>
    <t>R3年12月</t>
  </si>
  <si>
    <t>R4年1月</t>
  </si>
  <si>
    <t>鋼矢板</t>
  </si>
  <si>
    <t>SY295</t>
  </si>
  <si>
    <t>① 請負代金額（消費税額含む）</t>
    <rPh sb="2" eb="4">
      <t>ウケオイ</t>
    </rPh>
    <rPh sb="4" eb="6">
      <t>ダイキン</t>
    </rPh>
    <rPh sb="6" eb="7">
      <t>ガク</t>
    </rPh>
    <rPh sb="8" eb="11">
      <t>ショウヒゼイ</t>
    </rPh>
    <rPh sb="11" eb="12">
      <t>ガク</t>
    </rPh>
    <rPh sb="12" eb="13">
      <t>フク</t>
    </rPh>
    <phoneticPr fontId="2"/>
  </si>
  <si>
    <t>② 設計書金額（消費税相当額含む）</t>
    <rPh sb="2" eb="5">
      <t>セッケイショ</t>
    </rPh>
    <rPh sb="5" eb="7">
      <t>キンガク</t>
    </rPh>
    <rPh sb="8" eb="11">
      <t>ショウヒゼイ</t>
    </rPh>
    <rPh sb="11" eb="13">
      <t>ソウトウ</t>
    </rPh>
    <rPh sb="13" eb="14">
      <t>ガク</t>
    </rPh>
    <rPh sb="14" eb="15">
      <t>フク</t>
    </rPh>
    <phoneticPr fontId="2"/>
  </si>
  <si>
    <t>③ 既成部分認定出来高金額（消費税相当額含む）</t>
    <rPh sb="2" eb="4">
      <t>キセイ</t>
    </rPh>
    <rPh sb="4" eb="6">
      <t>ブブン</t>
    </rPh>
    <rPh sb="6" eb="8">
      <t>ニンテイ</t>
    </rPh>
    <rPh sb="8" eb="11">
      <t>デキダカ</t>
    </rPh>
    <rPh sb="11" eb="13">
      <t>キンガク</t>
    </rPh>
    <phoneticPr fontId="2"/>
  </si>
  <si>
    <t>④ スライド対象請負金額（消費税相当額含む） ①－③</t>
    <rPh sb="6" eb="8">
      <t>タイショウ</t>
    </rPh>
    <rPh sb="8" eb="10">
      <t>ウケオイ</t>
    </rPh>
    <rPh sb="10" eb="12">
      <t>キンガク</t>
    </rPh>
    <phoneticPr fontId="2"/>
  </si>
  <si>
    <t>⑥ 購入金額－当初想定金額（鋼材）（落札率考慮）</t>
    <rPh sb="2" eb="4">
      <t>コウニュウ</t>
    </rPh>
    <rPh sb="4" eb="6">
      <t>キンガク</t>
    </rPh>
    <rPh sb="7" eb="9">
      <t>トウショ</t>
    </rPh>
    <rPh sb="9" eb="11">
      <t>ソウテイ</t>
    </rPh>
    <rPh sb="11" eb="13">
      <t>キンガク</t>
    </rPh>
    <rPh sb="14" eb="16">
      <t>コウザイ</t>
    </rPh>
    <phoneticPr fontId="2"/>
  </si>
  <si>
    <t>⑦ 購入金額－当初想定金額（燃料油）（落札率考慮）</t>
    <rPh sb="2" eb="4">
      <t>コウニュウ</t>
    </rPh>
    <rPh sb="4" eb="6">
      <t>キンガク</t>
    </rPh>
    <rPh sb="7" eb="9">
      <t>トウショ</t>
    </rPh>
    <rPh sb="9" eb="11">
      <t>ソウテイ</t>
    </rPh>
    <rPh sb="11" eb="13">
      <t>キンガク</t>
    </rPh>
    <rPh sb="14" eb="16">
      <t>ネンリョウ</t>
    </rPh>
    <rPh sb="16" eb="17">
      <t>ユ</t>
    </rPh>
    <phoneticPr fontId="2"/>
  </si>
  <si>
    <t>⑧ 購入金額－当初想定金額（その他品目）（落札率考慮）</t>
    <rPh sb="2" eb="4">
      <t>コウニュウ</t>
    </rPh>
    <rPh sb="4" eb="6">
      <t>キンガク</t>
    </rPh>
    <rPh sb="7" eb="9">
      <t>トウショ</t>
    </rPh>
    <rPh sb="9" eb="11">
      <t>ソウテイ</t>
    </rPh>
    <rPh sb="11" eb="13">
      <t>キンガク</t>
    </rPh>
    <rPh sb="16" eb="17">
      <t>タ</t>
    </rPh>
    <rPh sb="17" eb="19">
      <t>ヒンモク</t>
    </rPh>
    <phoneticPr fontId="2"/>
  </si>
  <si>
    <t>⑨ 変動額　⑥＋⑦＋⑧</t>
    <rPh sb="2" eb="4">
      <t>ヘンドウ</t>
    </rPh>
    <rPh sb="4" eb="5">
      <t>ガク</t>
    </rPh>
    <phoneticPr fontId="2"/>
  </si>
  <si>
    <t>価格変動後
の単価(税抜)</t>
    <rPh sb="0" eb="2">
      <t>カカク</t>
    </rPh>
    <rPh sb="2" eb="4">
      <t>ヘンドウ</t>
    </rPh>
    <rPh sb="4" eb="5">
      <t>ゴ</t>
    </rPh>
    <rPh sb="7" eb="9">
      <t>タンカ</t>
    </rPh>
    <rPh sb="10" eb="11">
      <t>ゼイ</t>
    </rPh>
    <rPh sb="11" eb="12">
      <t>ヌ</t>
    </rPh>
    <phoneticPr fontId="2"/>
  </si>
  <si>
    <t>価格変動前
の金額(税込)</t>
    <rPh sb="0" eb="2">
      <t>カカク</t>
    </rPh>
    <rPh sb="2" eb="4">
      <t>ヘンドウ</t>
    </rPh>
    <rPh sb="4" eb="5">
      <t>マエ</t>
    </rPh>
    <rPh sb="7" eb="9">
      <t>キンガク</t>
    </rPh>
    <rPh sb="10" eb="12">
      <t>ゼイコ</t>
    </rPh>
    <phoneticPr fontId="2"/>
  </si>
  <si>
    <t>価格変動後
の金額(税込)</t>
    <rPh sb="0" eb="2">
      <t>カカク</t>
    </rPh>
    <rPh sb="2" eb="4">
      <t>ヘンドウ</t>
    </rPh>
    <rPh sb="4" eb="5">
      <t>ゴ</t>
    </rPh>
    <rPh sb="7" eb="9">
      <t>キンガク</t>
    </rPh>
    <rPh sb="10" eb="12">
      <t>ゼイコ</t>
    </rPh>
    <phoneticPr fontId="2"/>
  </si>
  <si>
    <t>購入価格
（税込）</t>
    <rPh sb="0" eb="2">
      <t>コウニュウ</t>
    </rPh>
    <rPh sb="2" eb="4">
      <t>カカク</t>
    </rPh>
    <rPh sb="6" eb="8">
      <t>ゼイコ</t>
    </rPh>
    <phoneticPr fontId="2"/>
  </si>
  <si>
    <t>対象数量×価格変動後
の単価(税込)</t>
    <rPh sb="0" eb="2">
      <t>タイショウ</t>
    </rPh>
    <rPh sb="2" eb="4">
      <t>スウリョウ</t>
    </rPh>
    <rPh sb="5" eb="7">
      <t>カカク</t>
    </rPh>
    <rPh sb="7" eb="9">
      <t>ヘンドウ</t>
    </rPh>
    <rPh sb="9" eb="10">
      <t>ゴ</t>
    </rPh>
    <rPh sb="12" eb="14">
      <t>タンカ</t>
    </rPh>
    <rPh sb="14" eb="18">
      <t>ゼイコミ</t>
    </rPh>
    <rPh sb="15" eb="17">
      <t>ゼイコ</t>
    </rPh>
    <phoneticPr fontId="2"/>
  </si>
  <si>
    <t>D</t>
    <phoneticPr fontId="2"/>
  </si>
  <si>
    <t>落札率（k）</t>
    <rPh sb="0" eb="2">
      <t>ラクサツ</t>
    </rPh>
    <rPh sb="2" eb="3">
      <t>リツ</t>
    </rPh>
    <phoneticPr fontId="2"/>
  </si>
  <si>
    <t>変動後の単価
（p'）</t>
    <rPh sb="0" eb="2">
      <t>ヘンドウ</t>
    </rPh>
    <rPh sb="2" eb="3">
      <t>ゴ</t>
    </rPh>
    <rPh sb="4" eb="6">
      <t>タンカ</t>
    </rPh>
    <phoneticPr fontId="9"/>
  </si>
  <si>
    <t>p'</t>
    <phoneticPr fontId="2"/>
  </si>
  <si>
    <t>p</t>
    <phoneticPr fontId="2"/>
  </si>
  <si>
    <r>
      <t>D</t>
    </r>
    <r>
      <rPr>
        <sz val="10"/>
        <rFont val="ＭＳ Ｐゴシック"/>
        <family val="3"/>
        <charset val="128"/>
      </rPr>
      <t>0</t>
    </r>
    <phoneticPr fontId="2"/>
  </si>
  <si>
    <r>
      <t>D*p*k*
(1+</t>
    </r>
    <r>
      <rPr>
        <sz val="10"/>
        <rFont val="ＭＳ Ｐゴシック"/>
        <family val="3"/>
        <charset val="128"/>
      </rPr>
      <t>消費税率</t>
    </r>
    <r>
      <rPr>
        <sz val="13"/>
        <rFont val="ＭＳ Ｐゴシック"/>
        <family val="3"/>
        <charset val="128"/>
      </rPr>
      <t>)</t>
    </r>
    <rPh sb="10" eb="13">
      <t>ショウヒゼイ</t>
    </rPh>
    <rPh sb="13" eb="14">
      <t>リツ</t>
    </rPh>
    <phoneticPr fontId="2"/>
  </si>
  <si>
    <r>
      <t>M</t>
    </r>
    <r>
      <rPr>
        <sz val="10"/>
        <rFont val="ＭＳ Ｐゴシック"/>
        <family val="3"/>
        <charset val="128"/>
      </rPr>
      <t>変更０</t>
    </r>
    <r>
      <rPr>
        <sz val="13"/>
        <rFont val="ＭＳ Ｐゴシック"/>
        <family val="3"/>
        <charset val="128"/>
      </rPr>
      <t>*k</t>
    </r>
    <rPh sb="0" eb="6">
      <t>ラクサツリツ</t>
    </rPh>
    <phoneticPr fontId="2"/>
  </si>
  <si>
    <t>購入価格（P）</t>
    <rPh sb="0" eb="2">
      <t>コウニュウ</t>
    </rPh>
    <rPh sb="2" eb="4">
      <t>カカク</t>
    </rPh>
    <phoneticPr fontId="2"/>
  </si>
  <si>
    <r>
      <t>D*p'*
(1+</t>
    </r>
    <r>
      <rPr>
        <sz val="10"/>
        <rFont val="ＭＳ Ｐゴシック"/>
        <family val="3"/>
        <charset val="128"/>
      </rPr>
      <t>消費税率</t>
    </r>
    <r>
      <rPr>
        <sz val="13"/>
        <rFont val="ＭＳ Ｐゴシック"/>
        <family val="3"/>
        <charset val="128"/>
      </rPr>
      <t>)</t>
    </r>
    <rPh sb="9" eb="13">
      <t>ショウヒゼイリツ</t>
    </rPh>
    <phoneticPr fontId="2"/>
  </si>
  <si>
    <r>
      <t>P*
(1+</t>
    </r>
    <r>
      <rPr>
        <sz val="10"/>
        <rFont val="ＭＳ Ｐゴシック"/>
        <family val="3"/>
        <charset val="128"/>
      </rPr>
      <t>消費税率</t>
    </r>
    <r>
      <rPr>
        <sz val="13"/>
        <rFont val="ＭＳ Ｐゴシック"/>
        <family val="3"/>
        <charset val="128"/>
      </rPr>
      <t>)</t>
    </r>
    <phoneticPr fontId="2"/>
  </si>
  <si>
    <r>
      <t>M</t>
    </r>
    <r>
      <rPr>
        <sz val="10"/>
        <rFont val="ＭＳ Ｐゴシック"/>
        <family val="3"/>
        <charset val="128"/>
      </rPr>
      <t>変更</t>
    </r>
    <r>
      <rPr>
        <sz val="13"/>
        <rFont val="ＭＳ Ｐゴシック"/>
        <family val="3"/>
        <charset val="128"/>
      </rPr>
      <t>－M</t>
    </r>
    <r>
      <rPr>
        <sz val="10"/>
        <rFont val="ＭＳ Ｐゴシック"/>
        <family val="3"/>
        <charset val="128"/>
      </rPr>
      <t>当初</t>
    </r>
    <rPh sb="5" eb="7">
      <t>トウショ</t>
    </rPh>
    <phoneticPr fontId="2"/>
  </si>
  <si>
    <t>（D）</t>
    <phoneticPr fontId="2"/>
  </si>
  <si>
    <t>（p）</t>
    <phoneticPr fontId="2"/>
  </si>
  <si>
    <t>（p'）</t>
    <phoneticPr fontId="2"/>
  </si>
  <si>
    <t>（P'）</t>
    <phoneticPr fontId="2"/>
  </si>
  <si>
    <t>×落札率×（１＋消費税率）</t>
    <rPh sb="1" eb="4">
      <t>ラクサツリツ</t>
    </rPh>
    <rPh sb="8" eb="12">
      <t>ショウヒゼイリツ</t>
    </rPh>
    <phoneticPr fontId="2"/>
  </si>
  <si>
    <t>×（１＋消費税率）</t>
    <phoneticPr fontId="2"/>
  </si>
  <si>
    <t>－</t>
    <phoneticPr fontId="2"/>
  </si>
  <si>
    <t>⑤ 対象請負金額１％ ④×0.01（受注者負担額）</t>
    <rPh sb="2" eb="4">
      <t>タイショウ</t>
    </rPh>
    <rPh sb="4" eb="6">
      <t>ウケオイ</t>
    </rPh>
    <rPh sb="6" eb="8">
      <t>キンガク</t>
    </rPh>
    <rPh sb="18" eb="21">
      <t>ジュチュウシャ</t>
    </rPh>
    <rPh sb="21" eb="23">
      <t>フタン</t>
    </rPh>
    <rPh sb="23" eb="24">
      <t>ガク</t>
    </rPh>
    <phoneticPr fontId="2"/>
  </si>
  <si>
    <t>単品スライド請求額　＝　⑨変動額　－　⑤受注者負担額</t>
    <rPh sb="0" eb="2">
      <t>タンピン</t>
    </rPh>
    <rPh sb="6" eb="8">
      <t>セイキュウ</t>
    </rPh>
    <rPh sb="8" eb="9">
      <t>ガク</t>
    </rPh>
    <rPh sb="13" eb="15">
      <t>ヘンドウ</t>
    </rPh>
    <rPh sb="15" eb="16">
      <t>ガク</t>
    </rPh>
    <rPh sb="20" eb="23">
      <t>ジュチュウシャ</t>
    </rPh>
    <rPh sb="23" eb="25">
      <t>フタン</t>
    </rPh>
    <rPh sb="25" eb="26">
      <t>ガク</t>
    </rPh>
    <phoneticPr fontId="2"/>
  </si>
  <si>
    <t>備　　考</t>
    <rPh sb="0" eb="1">
      <t>ビ</t>
    </rPh>
    <rPh sb="3" eb="4">
      <t>コウ</t>
    </rPh>
    <phoneticPr fontId="2"/>
  </si>
  <si>
    <t>＜算定手順＞</t>
  </si>
  <si>
    <t>【スライド対象判定表】で対象（判定「○」）となった「各材料」を</t>
  </si>
  <si>
    <t>搬入・購入年月ごとに記入</t>
  </si>
  <si>
    <t>同各材料の「規格」を記入</t>
  </si>
  <si>
    <t>同各材料の搬入・購入年月ごとの「数量」を記入</t>
  </si>
  <si>
    <t>同「価格変動前の単価」を「各材料」ごとに記入</t>
  </si>
  <si>
    <t>同「購入単価」を各材料の搬入・購入年月ごとに記入</t>
  </si>
  <si>
    <t>同各材料の「搬入・購入年月」を記入</t>
  </si>
  <si>
    <t>同各材料の「対象数量」を記入</t>
  </si>
  <si>
    <t>（各材料の搬入・購入年月ごとの合計数量）</t>
  </si>
  <si>
    <t>同「価格変動前の金額（税込）」を記入</t>
  </si>
  <si>
    <t>（各材料の「当初想定金額」の合計額×落札率(ｋ)×(1＋消費税率)）</t>
  </si>
  <si>
    <t>同各材料の「購入価格（税込）」を記入</t>
  </si>
  <si>
    <t>（各材料の搬入・購入年月ごとの購入金額の合計額×(1＋消費税率)）</t>
  </si>
  <si>
    <t>鋼矢板SY295の購入金額と当初想定金額との差</t>
  </si>
  <si>
    <t>同対象工事費の「１％相当額」</t>
  </si>
  <si>
    <t>　　－</t>
    <phoneticPr fontId="2"/>
  </si>
  <si>
    <t>当初想定金額</t>
    <rPh sb="0" eb="2">
      <t>トウショ</t>
    </rPh>
    <rPh sb="2" eb="4">
      <t>ソウテイ</t>
    </rPh>
    <rPh sb="4" eb="6">
      <t>キンガク</t>
    </rPh>
    <phoneticPr fontId="2"/>
  </si>
  <si>
    <t>大型ブロック</t>
    <rPh sb="0" eb="2">
      <t>オオガタ</t>
    </rPh>
    <phoneticPr fontId="2"/>
  </si>
  <si>
    <t>1500×670×750</t>
    <phoneticPr fontId="2"/>
  </si>
  <si>
    <t>≪スライド対象判定表≫</t>
    <rPh sb="5" eb="7">
      <t>タイショウ</t>
    </rPh>
    <rPh sb="7" eb="9">
      <t>ハンテイ</t>
    </rPh>
    <rPh sb="9" eb="10">
      <t>ヒョウ</t>
    </rPh>
    <phoneticPr fontId="2"/>
  </si>
  <si>
    <t>≪数量・単価記入表≫</t>
    <rPh sb="1" eb="3">
      <t>スウリョウ</t>
    </rPh>
    <rPh sb="4" eb="6">
      <t>タンカ</t>
    </rPh>
    <rPh sb="6" eb="8">
      <t>キニュウ</t>
    </rPh>
    <rPh sb="8" eb="9">
      <t>ヒョウ</t>
    </rPh>
    <phoneticPr fontId="2"/>
  </si>
  <si>
    <t>品目
（各材料）</t>
    <rPh sb="0" eb="2">
      <t>ヒンモク</t>
    </rPh>
    <rPh sb="4" eb="7">
      <t>カクザイリョウ</t>
    </rPh>
    <phoneticPr fontId="2"/>
  </si>
  <si>
    <t>品目
（各材料）</t>
    <rPh sb="0" eb="2">
      <t>ヒンモク</t>
    </rPh>
    <rPh sb="4" eb="7">
      <t>カクザイリョウ</t>
    </rPh>
    <phoneticPr fontId="9"/>
  </si>
  <si>
    <t>品目(各材料)</t>
    <rPh sb="0" eb="1">
      <t>シナ</t>
    </rPh>
    <rPh sb="1" eb="2">
      <t>メ</t>
    </rPh>
    <rPh sb="3" eb="6">
      <t>カクザイリョウ</t>
    </rPh>
    <phoneticPr fontId="2"/>
  </si>
  <si>
    <t>1500×670×900</t>
    <phoneticPr fontId="2"/>
  </si>
  <si>
    <t>その他品目の合計差額</t>
    <phoneticPr fontId="2"/>
  </si>
  <si>
    <t>アスファルト混合物</t>
    <rPh sb="6" eb="9">
      <t>コンゴウブツ</t>
    </rPh>
    <phoneticPr fontId="2"/>
  </si>
  <si>
    <t>粗粒度As(20)</t>
    <rPh sb="0" eb="3">
      <t>ソリュウド</t>
    </rPh>
    <phoneticPr fontId="2"/>
  </si>
  <si>
    <t>密粒度As(13)</t>
    <rPh sb="0" eb="3">
      <t>ミツリュウド</t>
    </rPh>
    <phoneticPr fontId="2"/>
  </si>
  <si>
    <t>－</t>
    <phoneticPr fontId="2"/>
  </si>
  <si>
    <t>大型ブロック　計</t>
    <rPh sb="0" eb="2">
      <t>オオガタ</t>
    </rPh>
    <rPh sb="7" eb="8">
      <t>ケイ</t>
    </rPh>
    <phoneticPr fontId="2"/>
  </si>
  <si>
    <t>部分払
相当額</t>
    <rPh sb="0" eb="2">
      <t>ブブン</t>
    </rPh>
    <rPh sb="2" eb="3">
      <t>ハラ</t>
    </rPh>
    <rPh sb="4" eb="6">
      <t>ソウトウ</t>
    </rPh>
    <rPh sb="6" eb="7">
      <t>ガク</t>
    </rPh>
    <phoneticPr fontId="2"/>
  </si>
  <si>
    <r>
      <t>（D</t>
    </r>
    <r>
      <rPr>
        <sz val="10"/>
        <rFont val="ＭＳ Ｐゴシック"/>
        <family val="3"/>
        <charset val="128"/>
      </rPr>
      <t>0</t>
    </r>
    <r>
      <rPr>
        <sz val="13"/>
        <rFont val="ＭＳ Ｐゴシック"/>
        <family val="3"/>
        <charset val="128"/>
      </rPr>
      <t>）</t>
    </r>
    <phoneticPr fontId="2"/>
  </si>
  <si>
    <r>
      <t>（M</t>
    </r>
    <r>
      <rPr>
        <sz val="10"/>
        <rFont val="ＭＳ Ｐゴシック"/>
        <family val="3"/>
        <charset val="128"/>
      </rPr>
      <t>当初</t>
    </r>
    <r>
      <rPr>
        <sz val="12.5"/>
        <rFont val="ＭＳ Ｐゴシック"/>
        <family val="3"/>
        <charset val="128"/>
      </rPr>
      <t>）</t>
    </r>
    <rPh sb="2" eb="4">
      <t>トウショ</t>
    </rPh>
    <phoneticPr fontId="2"/>
  </si>
  <si>
    <r>
      <t>（M</t>
    </r>
    <r>
      <rPr>
        <sz val="10"/>
        <rFont val="ＭＳ Ｐゴシック"/>
        <family val="3"/>
        <charset val="128"/>
      </rPr>
      <t>変更０</t>
    </r>
    <r>
      <rPr>
        <sz val="12.5"/>
        <rFont val="ＭＳ Ｐゴシック"/>
        <family val="3"/>
        <charset val="128"/>
      </rPr>
      <t>）</t>
    </r>
    <rPh sb="2" eb="4">
      <t>ヘンコウ</t>
    </rPh>
    <phoneticPr fontId="2"/>
  </si>
  <si>
    <r>
      <t>（M</t>
    </r>
    <r>
      <rPr>
        <sz val="10"/>
        <rFont val="ＭＳ Ｐゴシック"/>
        <family val="3"/>
        <charset val="128"/>
      </rPr>
      <t>変更k</t>
    </r>
    <r>
      <rPr>
        <sz val="13"/>
        <rFont val="ＭＳ Ｐゴシック"/>
        <family val="3"/>
        <charset val="128"/>
      </rPr>
      <t>）</t>
    </r>
    <phoneticPr fontId="2"/>
  </si>
  <si>
    <r>
      <t>（M</t>
    </r>
    <r>
      <rPr>
        <sz val="10"/>
        <rFont val="ＭＳ Ｐゴシック"/>
        <family val="3"/>
        <charset val="128"/>
      </rPr>
      <t>変更</t>
    </r>
    <r>
      <rPr>
        <sz val="12.5"/>
        <rFont val="ＭＳ Ｐゴシック"/>
        <family val="3"/>
        <charset val="128"/>
      </rPr>
      <t>）</t>
    </r>
    <rPh sb="2" eb="4">
      <t>ヘンコウ</t>
    </rPh>
    <phoneticPr fontId="2"/>
  </si>
  <si>
    <r>
      <t>（S</t>
    </r>
    <r>
      <rPr>
        <sz val="10"/>
        <rFont val="ＭＳ Ｐゴシック"/>
        <family val="3"/>
        <charset val="128"/>
      </rPr>
      <t>0</t>
    </r>
    <r>
      <rPr>
        <sz val="13"/>
        <rFont val="ＭＳ Ｐゴシック"/>
        <family val="3"/>
        <charset val="128"/>
      </rPr>
      <t>）</t>
    </r>
    <phoneticPr fontId="2"/>
  </si>
  <si>
    <t>令和○○年○○月○○日</t>
    <rPh sb="0" eb="2">
      <t>レイワ</t>
    </rPh>
    <rPh sb="4" eb="5">
      <t>ネン</t>
    </rPh>
    <rPh sb="7" eb="8">
      <t>ガツ</t>
    </rPh>
    <rPh sb="10" eb="11">
      <t>ニチ</t>
    </rPh>
    <phoneticPr fontId="2"/>
  </si>
  <si>
    <t>工　事　名</t>
    <rPh sb="0" eb="1">
      <t>タクミ</t>
    </rPh>
    <rPh sb="2" eb="3">
      <t>コト</t>
    </rPh>
    <rPh sb="4" eb="5">
      <t>メイ</t>
    </rPh>
    <phoneticPr fontId="2"/>
  </si>
  <si>
    <t>令和○○年度　○○○○工事</t>
    <rPh sb="0" eb="2">
      <t>レイワ</t>
    </rPh>
    <rPh sb="4" eb="6">
      <t>ネンド</t>
    </rPh>
    <rPh sb="11" eb="13">
      <t>コウジ</t>
    </rPh>
    <phoneticPr fontId="2"/>
  </si>
  <si>
    <t>その他の品目
①</t>
    <rPh sb="2" eb="3">
      <t>タ</t>
    </rPh>
    <rPh sb="4" eb="6">
      <t>ヒンモク</t>
    </rPh>
    <phoneticPr fontId="2"/>
  </si>
  <si>
    <t>その他の品目
②</t>
    <rPh sb="2" eb="3">
      <t>タ</t>
    </rPh>
    <rPh sb="4" eb="6">
      <t>ヒンモク</t>
    </rPh>
    <phoneticPr fontId="2"/>
  </si>
  <si>
    <t>　　＋　　　（スライド対象材料の合計差額）</t>
    <phoneticPr fontId="2"/>
  </si>
  <si>
    <t>　　＋　　　（鋼材類の合計差額）</t>
    <phoneticPr fontId="2"/>
  </si>
  <si>
    <t>　　－　　　（異形棒鋼SD295D16の購入金額と当初想定金額との差）</t>
    <phoneticPr fontId="2"/>
  </si>
  <si>
    <t>　　　×</t>
    <phoneticPr fontId="2"/>
  </si>
  <si>
    <t>　　　－</t>
    <phoneticPr fontId="2"/>
  </si>
  <si>
    <t>工期 ： 令和３年６月　～　令和４年３月</t>
    <rPh sb="0" eb="2">
      <t>コウキ</t>
    </rPh>
    <rPh sb="5" eb="7">
      <t>レイワ</t>
    </rPh>
    <rPh sb="8" eb="9">
      <t>ネン</t>
    </rPh>
    <rPh sb="10" eb="11">
      <t>ツキ</t>
    </rPh>
    <rPh sb="14" eb="16">
      <t>レイワ</t>
    </rPh>
    <rPh sb="17" eb="18">
      <t>ネン</t>
    </rPh>
    <rPh sb="19" eb="20">
      <t>ガツ</t>
    </rPh>
    <phoneticPr fontId="2"/>
  </si>
  <si>
    <t>R4年3月</t>
    <rPh sb="2" eb="3">
      <t>ネン</t>
    </rPh>
    <rPh sb="4" eb="5">
      <t>ガツ</t>
    </rPh>
    <phoneticPr fontId="9"/>
  </si>
  <si>
    <t>R3年4月</t>
    <rPh sb="2" eb="3">
      <t>ネン</t>
    </rPh>
    <rPh sb="4" eb="5">
      <t>ガツ</t>
    </rPh>
    <phoneticPr fontId="9"/>
  </si>
  <si>
    <t>R3年5月</t>
    <rPh sb="2" eb="3">
      <t>ネン</t>
    </rPh>
    <rPh sb="4" eb="5">
      <t>ガツ</t>
    </rPh>
    <phoneticPr fontId="9"/>
  </si>
  <si>
    <t>R3年6月</t>
    <rPh sb="2" eb="3">
      <t>ネン</t>
    </rPh>
    <rPh sb="4" eb="5">
      <t>ガツ</t>
    </rPh>
    <phoneticPr fontId="9"/>
  </si>
  <si>
    <t>R3年7月</t>
    <rPh sb="2" eb="3">
      <t>ネン</t>
    </rPh>
    <rPh sb="4" eb="5">
      <t>ガツ</t>
    </rPh>
    <phoneticPr fontId="9"/>
  </si>
  <si>
    <t>R3年8月</t>
    <rPh sb="2" eb="3">
      <t>ネン</t>
    </rPh>
    <rPh sb="4" eb="5">
      <t>ガツ</t>
    </rPh>
    <phoneticPr fontId="9"/>
  </si>
  <si>
    <t>R3年9月</t>
    <rPh sb="2" eb="3">
      <t>ネン</t>
    </rPh>
    <rPh sb="4" eb="5">
      <t>ガツ</t>
    </rPh>
    <phoneticPr fontId="9"/>
  </si>
  <si>
    <t>R3年10月</t>
    <rPh sb="2" eb="3">
      <t>ネン</t>
    </rPh>
    <rPh sb="5" eb="6">
      <t>ガツ</t>
    </rPh>
    <phoneticPr fontId="9"/>
  </si>
  <si>
    <t>R3年11月</t>
    <rPh sb="2" eb="3">
      <t>ネン</t>
    </rPh>
    <rPh sb="5" eb="6">
      <t>ガツ</t>
    </rPh>
    <phoneticPr fontId="9"/>
  </si>
  <si>
    <t>R3年12月</t>
    <rPh sb="2" eb="3">
      <t>ネン</t>
    </rPh>
    <rPh sb="5" eb="6">
      <t>ガツ</t>
    </rPh>
    <phoneticPr fontId="9"/>
  </si>
  <si>
    <t>R4年1月</t>
    <rPh sb="2" eb="3">
      <t>ネン</t>
    </rPh>
    <rPh sb="4" eb="5">
      <t>ガツ</t>
    </rPh>
    <phoneticPr fontId="9"/>
  </si>
  <si>
    <t>R4年2月</t>
    <rPh sb="2" eb="3">
      <t>ネン</t>
    </rPh>
    <rPh sb="4" eb="5">
      <t>ガツ</t>
    </rPh>
    <phoneticPr fontId="9"/>
  </si>
  <si>
    <r>
      <t>M</t>
    </r>
    <r>
      <rPr>
        <sz val="10"/>
        <rFont val="ＭＳ Ｐゴシック"/>
        <family val="3"/>
        <charset val="128"/>
      </rPr>
      <t>変更k</t>
    </r>
    <r>
      <rPr>
        <sz val="13"/>
        <rFont val="ＭＳ Ｐゴシック"/>
        <family val="3"/>
        <charset val="128"/>
      </rPr>
      <t xml:space="preserve"> or P'</t>
    </r>
    <phoneticPr fontId="2"/>
  </si>
  <si>
    <t>【単品スライド計算例　実際の購入金額を採用する場合】</t>
    <rPh sb="11" eb="13">
      <t>ジッサイ</t>
    </rPh>
    <rPh sb="14" eb="16">
      <t>コウニュウ</t>
    </rPh>
    <rPh sb="16" eb="18">
      <t>キンガク</t>
    </rPh>
    <rPh sb="19" eb="21">
      <t>サイヨウ</t>
    </rPh>
    <rPh sb="23" eb="25">
      <t>バアイ</t>
    </rPh>
    <phoneticPr fontId="2"/>
  </si>
  <si>
    <t>ｔ</t>
    <phoneticPr fontId="2"/>
  </si>
  <si>
    <t>アスファルト混合物　計</t>
    <rPh sb="6" eb="9">
      <t>コンゴウブツ</t>
    </rPh>
    <rPh sb="10" eb="11">
      <t>ケイ</t>
    </rPh>
    <phoneticPr fontId="2"/>
  </si>
  <si>
    <t>その他品目　合計</t>
    <rPh sb="2" eb="3">
      <t>タ</t>
    </rPh>
    <rPh sb="3" eb="5">
      <t>ヒンモク</t>
    </rPh>
    <rPh sb="6" eb="8">
      <t>ゴウケイ</t>
    </rPh>
    <phoneticPr fontId="2"/>
  </si>
  <si>
    <t>※　本計算例は、スライド請求を検討する際の参考としてください。
　　なお、実際のスライド請求にあたっては、マニュアルに基づき発注者と協議を行ってください。 
※　計算方法等に疑義がある場合は、発注者又は県土整備部建設企画課にお問い合わせください。</t>
    <rPh sb="12" eb="14">
      <t>セイキュウ</t>
    </rPh>
    <rPh sb="15" eb="17">
      <t>ケントウ</t>
    </rPh>
    <rPh sb="19" eb="20">
      <t>サイ</t>
    </rPh>
    <rPh sb="21" eb="23">
      <t>サンコウ</t>
    </rPh>
    <rPh sb="37" eb="39">
      <t>ジッサイ</t>
    </rPh>
    <rPh sb="44" eb="46">
      <t>セイキュウ</t>
    </rPh>
    <rPh sb="59" eb="60">
      <t>モト</t>
    </rPh>
    <rPh sb="69" eb="70">
      <t>オコナ</t>
    </rPh>
    <rPh sb="81" eb="83">
      <t>ケイサン</t>
    </rPh>
    <rPh sb="83" eb="85">
      <t>ホウホウ</t>
    </rPh>
    <rPh sb="85" eb="86">
      <t>トウ</t>
    </rPh>
    <rPh sb="87" eb="89">
      <t>ギギ</t>
    </rPh>
    <rPh sb="92" eb="94">
      <t>バアイ</t>
    </rPh>
    <rPh sb="96" eb="99">
      <t>ハッチュウシャ</t>
    </rPh>
    <rPh sb="99" eb="100">
      <t>マタ</t>
    </rPh>
    <rPh sb="101" eb="103">
      <t>ケンド</t>
    </rPh>
    <rPh sb="103" eb="105">
      <t>セイビ</t>
    </rPh>
    <rPh sb="105" eb="106">
      <t>ブ</t>
    </rPh>
    <rPh sb="106" eb="110">
      <t>ケンセツキカク</t>
    </rPh>
    <rPh sb="110" eb="111">
      <t>カ</t>
    </rPh>
    <rPh sb="113" eb="114">
      <t>ト</t>
    </rPh>
    <rPh sb="115" eb="116">
      <t>ア</t>
    </rPh>
    <phoneticPr fontId="2"/>
  </si>
  <si>
    <t>建設工事請負契約約款第２６条第５項に基づく請負代金額の変更請求額の内訳は、下記のとおりです。</t>
    <rPh sb="0" eb="2">
      <t>ケンセツ</t>
    </rPh>
    <rPh sb="2" eb="4">
      <t>コウジ</t>
    </rPh>
    <rPh sb="4" eb="6">
      <t>ウケオイ</t>
    </rPh>
    <rPh sb="6" eb="8">
      <t>ケイヤク</t>
    </rPh>
    <rPh sb="8" eb="10">
      <t>ヤッカン</t>
    </rPh>
    <rPh sb="10" eb="11">
      <t>ダイ</t>
    </rPh>
    <rPh sb="13" eb="14">
      <t>ジョウ</t>
    </rPh>
    <rPh sb="14" eb="15">
      <t>ダイ</t>
    </rPh>
    <rPh sb="16" eb="17">
      <t>コウ</t>
    </rPh>
    <rPh sb="18" eb="19">
      <t>モト</t>
    </rPh>
    <rPh sb="21" eb="23">
      <t>ウケオイ</t>
    </rPh>
    <rPh sb="23" eb="25">
      <t>ダイキン</t>
    </rPh>
    <rPh sb="25" eb="26">
      <t>ガク</t>
    </rPh>
    <rPh sb="27" eb="29">
      <t>ヘンコウ</t>
    </rPh>
    <rPh sb="29" eb="31">
      <t>セイキュウ</t>
    </rPh>
    <rPh sb="31" eb="32">
      <t>ガク</t>
    </rPh>
    <rPh sb="33" eb="35">
      <t>ウチワケ</t>
    </rPh>
    <rPh sb="37" eb="39">
      <t>カキ</t>
    </rPh>
    <phoneticPr fontId="2"/>
  </si>
  <si>
    <t xml:space="preserve">１．購入先、購入単価、購入数量等を証明出来る場合は、その資料（納品書・領収書等）を添付の上、併せて監督職員に提出すること。
　　証明できない場合は、概算数量を記載の上、その算出根拠を記した書類を提出すること。
２．対象材料は、品目毎および購入年月毎にとりまとめるものとする。なお、とりまとめ数量欄が足りない場合は、複数枚になってもよい。
３．変動額から受注者の負担額を差し引いて、単品スライド請求額を算出する計算過程を、別紙に記載すること。　
</t>
    <rPh sb="35" eb="38">
      <t>リョウシュウショ</t>
    </rPh>
    <phoneticPr fontId="2"/>
  </si>
  <si>
    <t>様式</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</si>
</sst>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00;[Red]\-#,##0.000"/>
    <numFmt numFmtId="178" formatCode="#,##0_);[Red]\(#,##0\)"/>
  </numFmts>
  <fonts count="42"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6"/>
      <color theme="1"/>
      <name val="BIZ UDPゴシック"/>
      <family val="3"/>
      <charset val="128"/>
    </font>
    <font>
      <sz val="14"/>
      <color theme="1"/>
      <name val="BIZ UDPゴシック"/>
      <family val="3"/>
      <charset val="128"/>
    </font>
    <font>
      <sz val="12"/>
      <color theme="1"/>
      <name val="BIZ UDPゴシック"/>
      <family val="3"/>
      <charset val="128"/>
    </font>
    <font>
      <sz val="11"/>
      <color theme="1"/>
      <name val="ＭＳ Ｐゴシック"/>
      <family val="3"/>
      <charset val="128"/>
    </font>
    <font>
      <sz val="12"/>
      <color theme="1"/>
      <name val="ＭＳ Ｐゴシック"/>
      <family val="2"/>
      <charset val="128"/>
    </font>
    <font>
      <sz val="14"/>
      <color theme="1"/>
      <name val="ＭＳ Ｐゴシック"/>
      <family val="3"/>
      <charset val="128"/>
    </font>
    <font>
      <sz val="6"/>
      <name val="ＭＳ Ｐゴシック"/>
      <family val="3"/>
      <charset val="128"/>
    </font>
    <font>
      <sz val="11"/>
      <name val="ＭＳ Ｐゴシック"/>
      <family val="3"/>
      <charset val="128"/>
    </font>
    <font>
      <sz val="14"/>
      <color indexed="12"/>
      <name val="ＭＳ Ｐゴシック"/>
      <family val="3"/>
      <charset val="128"/>
    </font>
    <font>
      <sz val="14"/>
      <color theme="1"/>
      <name val="ＭＳ Ｐゴシック"/>
      <family val="2"/>
      <charset val="128"/>
    </font>
    <font>
      <sz val="18"/>
      <color theme="1"/>
      <name val="ＭＳ Ｐゴシック"/>
      <family val="2"/>
      <charset val="128"/>
    </font>
    <font>
      <sz val="9"/>
      <color theme="1"/>
      <name val="ＭＳ Ｐゴシック"/>
      <family val="3"/>
      <charset val="128"/>
    </font>
    <font>
      <sz val="9"/>
      <color theme="1"/>
      <name val="ＭＳ Ｐゴシック"/>
      <family val="2"/>
      <charset val="128"/>
    </font>
    <font>
      <sz val="9"/>
      <color rgb="FF0070C0"/>
      <name val="BIZ UDPゴシック"/>
      <family val="3"/>
      <charset val="128"/>
    </font>
    <font>
      <sz val="11"/>
      <color theme="1"/>
      <name val="ＭＳ ゴシック"/>
      <family val="3"/>
      <charset val="128"/>
    </font>
    <font>
      <sz val="12"/>
      <color theme="1"/>
      <name val="ＭＳ ゴシック"/>
      <family val="3"/>
      <charset val="128"/>
    </font>
    <font>
      <sz val="36"/>
      <color theme="1"/>
      <name val="ＭＳ Ｐゴシック"/>
      <family val="2"/>
      <charset val="128"/>
    </font>
    <font>
      <sz val="14"/>
      <name val="ＭＳ Ｐゴシック"/>
      <family val="3"/>
      <charset val="128"/>
    </font>
    <font>
      <sz val="18"/>
      <color theme="1"/>
      <name val="ＭＳ Ｐゴシック"/>
      <family val="3"/>
      <charset val="128"/>
    </font>
    <font>
      <sz val="11"/>
      <color theme="0"/>
      <name val="ＭＳ Ｐゴシック"/>
      <family val="3"/>
      <charset val="128"/>
    </font>
    <font>
      <sz val="12"/>
      <color theme="0"/>
      <name val="ＭＳ Ｐゴシック"/>
      <family val="3"/>
      <charset val="128"/>
    </font>
    <font>
      <sz val="13"/>
      <name val="ＭＳ Ｐゴシック"/>
      <family val="3"/>
      <charset val="128"/>
    </font>
    <font>
      <sz val="10"/>
      <name val="ＭＳ Ｐゴシック"/>
      <family val="3"/>
      <charset val="128"/>
    </font>
    <font>
      <sz val="16"/>
      <color theme="1"/>
      <name val="ＭＳ Ｐゴシック"/>
      <family val="2"/>
      <charset val="128"/>
    </font>
    <font>
      <sz val="16"/>
      <color theme="1"/>
      <name val="ＭＳ Ｐゴシック"/>
      <family val="3"/>
      <charset val="128"/>
    </font>
    <font>
      <sz val="8"/>
      <color theme="1"/>
      <name val="ＭＳ Ｐゴシック"/>
      <family val="3"/>
      <charset val="128"/>
    </font>
    <font>
      <sz val="9"/>
      <color theme="1"/>
      <name val="ＭＳ ゴシック"/>
      <family val="3"/>
      <charset val="128"/>
    </font>
    <font>
      <sz val="18"/>
      <color theme="1"/>
      <name val="BIZ UDPゴシック"/>
      <family val="3"/>
      <charset val="128"/>
    </font>
    <font>
      <sz val="12"/>
      <color rgb="FF000000"/>
      <name val="ＭＳ ゴシック"/>
      <family val="3"/>
      <charset val="128"/>
    </font>
    <font>
      <sz val="12"/>
      <color theme="1"/>
      <name val="BIZ UD明朝 Medium"/>
      <family val="1"/>
      <charset val="128"/>
    </font>
    <font>
      <sz val="12"/>
      <color rgb="FF000000"/>
      <name val="BIZ UD明朝 Medium"/>
      <family val="1"/>
      <charset val="128"/>
    </font>
    <font>
      <sz val="9"/>
      <color theme="1"/>
      <name val="BIZ UD明朝 Medium"/>
      <family val="1"/>
      <charset val="128"/>
    </font>
    <font>
      <sz val="20"/>
      <color theme="1"/>
      <name val="BIZ UDPゴシック"/>
      <family val="3"/>
      <charset val="128"/>
    </font>
    <font>
      <sz val="21"/>
      <color theme="1"/>
      <name val="BIZ UDP明朝 Medium"/>
      <family val="1"/>
      <charset val="128"/>
    </font>
    <font>
      <sz val="12.5"/>
      <name val="ＭＳ Ｐゴシック"/>
      <family val="3"/>
      <charset val="128"/>
    </font>
    <font>
      <sz val="15"/>
      <name val="ＭＳ Ｐゴシック"/>
      <family val="3"/>
      <charset val="128"/>
    </font>
    <font>
      <sz val="12"/>
      <name val="ＭＳ Ｐゴシック"/>
      <family val="3"/>
      <charset val="128"/>
    </font>
    <font>
      <sz val="9"/>
      <name val="ＭＳ ゴシック"/>
      <family val="3"/>
      <charset val="128"/>
    </font>
    <font>
      <sz val="7"/>
      <name val="ＭＳ ゴシック"/>
      <family val="3"/>
      <charset val="128"/>
    </font>
  </fonts>
  <fills count="7">
    <fill>
      <patternFill patternType="none"/>
    </fill>
    <fill>
      <patternFill patternType="gray125"/>
    </fill>
    <fill>
      <patternFill patternType="solid">
        <fgColor rgb="FFFF6600"/>
        <bgColor indexed="64"/>
      </patternFill>
    </fill>
    <fill>
      <patternFill patternType="solid">
        <fgColor theme="0"/>
        <bgColor indexed="64"/>
      </patternFill>
    </fill>
    <fill>
      <patternFill patternType="solid">
        <fgColor rgb="FFFFFF99"/>
        <bgColor indexed="64"/>
      </patternFill>
    </fill>
    <fill>
      <patternFill patternType="solid">
        <fgColor theme="4" tint="0.59999389629810485"/>
        <bgColor indexed="64"/>
      </patternFill>
    </fill>
    <fill>
      <patternFill patternType="solid">
        <fgColor rgb="FFFFCC99"/>
        <bgColor indexed="64"/>
      </patternFill>
    </fill>
  </fills>
  <borders count="55">
    <border>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mediumDashed">
        <color indexed="64"/>
      </bottom>
      <diagonal/>
    </border>
    <border>
      <left/>
      <right/>
      <top style="medium">
        <color indexed="64"/>
      </top>
      <bottom/>
      <diagonal/>
    </border>
    <border>
      <left style="medium">
        <color indexed="64"/>
      </left>
      <right style="thin">
        <color indexed="64"/>
      </right>
      <top/>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ck">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cellStyleXfs>
  <cellXfs count="316">
    <xf numFmtId="0" fontId="0" fillId="0" borderId="0" xfId="0">
      <alignment vertical="center"/>
    </xf>
    <xf numFmtId="0" fontId="4" fillId="0" borderId="0" xfId="0" applyFont="1" applyAlignment="1">
      <alignment horizontal="right" vertical="center"/>
    </xf>
    <xf numFmtId="0" fontId="5" fillId="0" borderId="0" xfId="0" applyFont="1">
      <alignment vertical="center"/>
    </xf>
    <xf numFmtId="0" fontId="0" fillId="0" borderId="13" xfId="0" applyBorder="1">
      <alignment vertical="center"/>
    </xf>
    <xf numFmtId="0" fontId="4" fillId="0" borderId="0" xfId="0" applyFont="1">
      <alignment vertical="center"/>
    </xf>
    <xf numFmtId="0" fontId="7" fillId="0" borderId="0" xfId="0" applyFont="1">
      <alignment vertical="center"/>
    </xf>
    <xf numFmtId="0" fontId="6" fillId="0" borderId="0" xfId="0" applyFont="1">
      <alignment vertical="center"/>
    </xf>
    <xf numFmtId="0" fontId="8" fillId="0" borderId="1" xfId="0" applyFont="1" applyBorder="1" applyAlignment="1">
      <alignment horizontal="center" vertical="center"/>
    </xf>
    <xf numFmtId="38" fontId="8" fillId="0" borderId="4" xfId="1"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177" fontId="12" fillId="0" borderId="9" xfId="0" applyNumberFormat="1" applyFont="1" applyBorder="1" applyAlignment="1">
      <alignment vertical="center" shrinkToFit="1"/>
    </xf>
    <xf numFmtId="38" fontId="12" fillId="0" borderId="9" xfId="0" applyNumberFormat="1" applyFont="1" applyBorder="1" applyAlignment="1">
      <alignment vertical="center" shrinkToFit="1"/>
    </xf>
    <xf numFmtId="38" fontId="12" fillId="0" borderId="16" xfId="1" applyFont="1" applyBorder="1" applyAlignment="1">
      <alignment vertical="center" shrinkToFit="1"/>
    </xf>
    <xf numFmtId="38" fontId="12" fillId="0" borderId="16" xfId="0" applyNumberFormat="1" applyFont="1" applyBorder="1" applyAlignment="1">
      <alignment vertical="center" shrinkToFit="1"/>
    </xf>
    <xf numFmtId="38" fontId="12" fillId="0" borderId="9" xfId="1" applyFont="1" applyBorder="1" applyAlignment="1">
      <alignment vertical="center" shrinkToFit="1"/>
    </xf>
    <xf numFmtId="38" fontId="12" fillId="0" borderId="10" xfId="0" applyNumberFormat="1" applyFont="1" applyBorder="1" applyAlignment="1">
      <alignment vertical="center" shrinkToFit="1"/>
    </xf>
    <xf numFmtId="177" fontId="12" fillId="0" borderId="17" xfId="0" applyNumberFormat="1" applyFont="1" applyBorder="1" applyAlignment="1">
      <alignment vertical="center" shrinkToFit="1"/>
    </xf>
    <xf numFmtId="38" fontId="12" fillId="0" borderId="17" xfId="0" applyNumberFormat="1" applyFont="1" applyBorder="1" applyAlignment="1">
      <alignment vertical="center" shrinkToFit="1"/>
    </xf>
    <xf numFmtId="38" fontId="12" fillId="0" borderId="17" xfId="1" applyFont="1" applyBorder="1" applyAlignment="1">
      <alignment vertical="center" shrinkToFit="1"/>
    </xf>
    <xf numFmtId="38" fontId="12" fillId="0" borderId="18" xfId="0" applyNumberFormat="1" applyFont="1" applyBorder="1" applyAlignment="1">
      <alignment vertical="center" shrinkToFit="1"/>
    </xf>
    <xf numFmtId="38" fontId="12" fillId="0" borderId="18" xfId="1" applyFont="1" applyBorder="1" applyAlignment="1">
      <alignment vertical="center" shrinkToFit="1"/>
    </xf>
    <xf numFmtId="38" fontId="12" fillId="0" borderId="19" xfId="0" applyNumberFormat="1" applyFont="1" applyBorder="1" applyAlignment="1">
      <alignment vertical="center" shrinkToFit="1"/>
    </xf>
    <xf numFmtId="177" fontId="12" fillId="0" borderId="21" xfId="0" applyNumberFormat="1" applyFont="1" applyBorder="1" applyAlignment="1">
      <alignment vertical="center" shrinkToFit="1"/>
    </xf>
    <xf numFmtId="38" fontId="12" fillId="0" borderId="21" xfId="0" applyNumberFormat="1" applyFont="1" applyBorder="1" applyAlignment="1">
      <alignment vertical="center" shrinkToFit="1"/>
    </xf>
    <xf numFmtId="38" fontId="12" fillId="0" borderId="21" xfId="1" applyFont="1" applyBorder="1" applyAlignment="1">
      <alignment vertical="center" shrinkToFit="1"/>
    </xf>
    <xf numFmtId="38" fontId="12" fillId="0" borderId="22" xfId="0" applyNumberFormat="1" applyFont="1" applyBorder="1" applyAlignment="1">
      <alignment vertical="center" shrinkToFit="1"/>
    </xf>
    <xf numFmtId="176" fontId="12" fillId="0" borderId="13" xfId="1" applyNumberFormat="1" applyFont="1" applyBorder="1" applyAlignment="1">
      <alignment vertical="center" shrinkToFit="1"/>
    </xf>
    <xf numFmtId="0" fontId="12" fillId="0" borderId="13" xfId="0" applyFont="1" applyBorder="1" applyAlignment="1">
      <alignment vertical="center" shrinkToFit="1"/>
    </xf>
    <xf numFmtId="38" fontId="12" fillId="0" borderId="13" xfId="0" applyNumberFormat="1" applyFont="1" applyBorder="1" applyAlignment="1">
      <alignment vertical="center" shrinkToFit="1"/>
    </xf>
    <xf numFmtId="38" fontId="12" fillId="0" borderId="14" xfId="0" applyNumberFormat="1" applyFont="1" applyBorder="1" applyAlignment="1">
      <alignment vertical="center" shrinkToFit="1"/>
    </xf>
    <xf numFmtId="177" fontId="12" fillId="0" borderId="18" xfId="0" applyNumberFormat="1" applyFont="1" applyBorder="1" applyAlignment="1">
      <alignment vertical="center" shrinkToFit="1"/>
    </xf>
    <xf numFmtId="38" fontId="12" fillId="0" borderId="23" xfId="0" applyNumberFormat="1" applyFont="1" applyBorder="1" applyAlignment="1">
      <alignment vertical="center" shrinkToFit="1"/>
    </xf>
    <xf numFmtId="177" fontId="12" fillId="0" borderId="24" xfId="0" applyNumberFormat="1" applyFont="1" applyBorder="1" applyAlignment="1">
      <alignment vertical="center" shrinkToFit="1"/>
    </xf>
    <xf numFmtId="38" fontId="12" fillId="0" borderId="24" xfId="0" applyNumberFormat="1" applyFont="1" applyBorder="1" applyAlignment="1">
      <alignment vertical="center" shrinkToFit="1"/>
    </xf>
    <xf numFmtId="38" fontId="12" fillId="0" borderId="25" xfId="0" applyNumberFormat="1" applyFont="1" applyBorder="1" applyAlignment="1">
      <alignment vertical="center" shrinkToFit="1"/>
    </xf>
    <xf numFmtId="0" fontId="12" fillId="0" borderId="7" xfId="0" applyFont="1" applyBorder="1" applyAlignment="1">
      <alignment horizontal="center" vertical="center" shrinkToFit="1"/>
    </xf>
    <xf numFmtId="0" fontId="8" fillId="0" borderId="7" xfId="0" applyFont="1" applyBorder="1" applyAlignment="1">
      <alignment horizontal="center" vertical="center" shrinkToFit="1"/>
    </xf>
    <xf numFmtId="38" fontId="8" fillId="0" borderId="7" xfId="0" applyNumberFormat="1" applyFont="1" applyBorder="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27" xfId="0" applyFont="1" applyBorder="1" applyAlignment="1">
      <alignment horizontal="left"/>
    </xf>
    <xf numFmtId="0" fontId="15" fillId="0" borderId="17" xfId="0" applyFont="1" applyBorder="1">
      <alignment vertical="center"/>
    </xf>
    <xf numFmtId="0" fontId="15" fillId="0" borderId="28" xfId="0" applyFont="1" applyBorder="1" applyAlignment="1">
      <alignment horizontal="right" vertical="center"/>
    </xf>
    <xf numFmtId="0" fontId="15" fillId="0" borderId="29" xfId="0" applyFont="1" applyBorder="1">
      <alignment vertical="center"/>
    </xf>
    <xf numFmtId="0" fontId="15" fillId="0" borderId="28" xfId="0" applyFont="1" applyBorder="1">
      <alignment vertical="center"/>
    </xf>
    <xf numFmtId="0" fontId="14" fillId="0" borderId="17" xfId="0" applyFont="1" applyBorder="1">
      <alignment vertical="center"/>
    </xf>
    <xf numFmtId="0" fontId="15" fillId="0" borderId="0" xfId="0" applyFont="1" applyAlignment="1">
      <alignment vertical="top" wrapText="1"/>
    </xf>
    <xf numFmtId="38" fontId="15" fillId="0" borderId="0" xfId="0" applyNumberFormat="1" applyFont="1">
      <alignment vertical="center"/>
    </xf>
    <xf numFmtId="0" fontId="15" fillId="0" borderId="0" xfId="0" applyFont="1" applyAlignment="1">
      <alignment horizontal="right" vertical="center"/>
    </xf>
    <xf numFmtId="0" fontId="15" fillId="0" borderId="0" xfId="0" applyFont="1" applyAlignment="1"/>
    <xf numFmtId="0" fontId="15" fillId="0" borderId="32" xfId="0" applyFont="1" applyBorder="1" applyAlignment="1">
      <alignment horizontal="center" vertical="center"/>
    </xf>
    <xf numFmtId="0" fontId="14" fillId="0" borderId="32" xfId="0" applyFont="1" applyBorder="1" applyAlignment="1">
      <alignment horizontal="center" vertical="center"/>
    </xf>
    <xf numFmtId="0" fontId="6" fillId="0" borderId="0" xfId="0" applyFont="1" applyAlignment="1">
      <alignment horizontal="left" vertical="center" indent="1"/>
    </xf>
    <xf numFmtId="0" fontId="18" fillId="0" borderId="0" xfId="0" applyFont="1">
      <alignment vertical="center"/>
    </xf>
    <xf numFmtId="0" fontId="21" fillId="0" borderId="0" xfId="0" applyFont="1">
      <alignment vertical="center"/>
    </xf>
    <xf numFmtId="0" fontId="0" fillId="0" borderId="33" xfId="0" applyBorder="1" applyAlignment="1">
      <alignment horizontal="center" vertical="center"/>
    </xf>
    <xf numFmtId="38" fontId="0" fillId="0" borderId="33" xfId="1" applyFont="1" applyFill="1" applyBorder="1" applyAlignment="1">
      <alignment horizontal="center" vertical="center"/>
    </xf>
    <xf numFmtId="38" fontId="0" fillId="0" borderId="33" xfId="1" applyFont="1" applyBorder="1" applyAlignment="1">
      <alignment horizontal="center" vertical="center"/>
    </xf>
    <xf numFmtId="0" fontId="0" fillId="0" borderId="0" xfId="0" applyAlignment="1">
      <alignment horizontal="center" vertical="center"/>
    </xf>
    <xf numFmtId="38" fontId="0" fillId="0" borderId="0" xfId="1" applyFont="1" applyFill="1" applyBorder="1" applyAlignment="1">
      <alignment horizontal="center" vertical="center"/>
    </xf>
    <xf numFmtId="38" fontId="0" fillId="0" borderId="0" xfId="1" applyFont="1" applyBorder="1" applyAlignment="1">
      <alignment horizontal="center" vertical="center"/>
    </xf>
    <xf numFmtId="0" fontId="21" fillId="0" borderId="4" xfId="0" applyFont="1" applyBorder="1" applyAlignment="1">
      <alignment horizontal="center" vertical="center"/>
    </xf>
    <xf numFmtId="0" fontId="4" fillId="0" borderId="6" xfId="0" applyFont="1" applyBorder="1">
      <alignment vertical="center"/>
    </xf>
    <xf numFmtId="38" fontId="8" fillId="0" borderId="7" xfId="0" applyNumberFormat="1" applyFont="1" applyBorder="1" applyAlignment="1">
      <alignment horizontal="left" vertical="center" indent="4" shrinkToFit="1"/>
    </xf>
    <xf numFmtId="38" fontId="8" fillId="0" borderId="7" xfId="0" applyNumberFormat="1" applyFont="1" applyBorder="1" applyAlignment="1">
      <alignment horizontal="right" vertical="center" shrinkToFit="1"/>
    </xf>
    <xf numFmtId="38" fontId="12" fillId="0" borderId="31" xfId="1" applyFont="1" applyBorder="1" applyAlignment="1">
      <alignment vertical="center" shrinkToFit="1"/>
    </xf>
    <xf numFmtId="0" fontId="15" fillId="0" borderId="28" xfId="0" applyFont="1" applyBorder="1" applyAlignment="1">
      <alignment horizontal="center" vertical="center"/>
    </xf>
    <xf numFmtId="0" fontId="14" fillId="0" borderId="29" xfId="0" applyFont="1" applyBorder="1" applyAlignment="1">
      <alignment horizontal="center" vertical="center"/>
    </xf>
    <xf numFmtId="0" fontId="24" fillId="3" borderId="34" xfId="0" applyFont="1" applyFill="1" applyBorder="1" applyAlignment="1">
      <alignment horizontal="center" vertical="center"/>
    </xf>
    <xf numFmtId="0" fontId="24" fillId="3" borderId="18" xfId="0" applyFont="1" applyFill="1" applyBorder="1" applyAlignment="1">
      <alignment horizontal="center" vertical="center"/>
    </xf>
    <xf numFmtId="0" fontId="24" fillId="3" borderId="18" xfId="0" applyFont="1" applyFill="1" applyBorder="1" applyAlignment="1">
      <alignment horizontal="center" vertical="center" wrapText="1"/>
    </xf>
    <xf numFmtId="0" fontId="24" fillId="3" borderId="23" xfId="0" applyFont="1" applyFill="1" applyBorder="1" applyAlignment="1">
      <alignment horizontal="center" vertical="center"/>
    </xf>
    <xf numFmtId="38" fontId="24" fillId="3" borderId="20" xfId="0" applyNumberFormat="1" applyFont="1" applyFill="1" applyBorder="1" applyAlignment="1">
      <alignment horizontal="center" vertical="center"/>
    </xf>
    <xf numFmtId="0" fontId="15" fillId="0" borderId="17" xfId="0" applyFont="1" applyBorder="1" applyAlignment="1">
      <alignment horizontal="center" vertical="center"/>
    </xf>
    <xf numFmtId="38" fontId="14" fillId="0" borderId="27" xfId="1" applyFont="1" applyBorder="1" applyAlignment="1">
      <alignment horizontal="center" vertical="center"/>
    </xf>
    <xf numFmtId="176" fontId="14" fillId="0" borderId="27" xfId="1" applyNumberFormat="1" applyFont="1" applyBorder="1" applyAlignment="1">
      <alignment horizontal="center" vertical="center"/>
    </xf>
    <xf numFmtId="38" fontId="14" fillId="0" borderId="27" xfId="1" applyFont="1" applyBorder="1" applyAlignment="1">
      <alignment horizontal="center" vertical="center" wrapText="1"/>
    </xf>
    <xf numFmtId="38" fontId="14" fillId="0" borderId="17" xfId="1" applyFont="1" applyBorder="1" applyAlignment="1">
      <alignment horizontal="center" vertical="center"/>
    </xf>
    <xf numFmtId="176" fontId="14" fillId="0" borderId="17" xfId="1" applyNumberFormat="1" applyFont="1" applyBorder="1" applyAlignment="1">
      <alignment horizontal="center" vertical="center"/>
    </xf>
    <xf numFmtId="38" fontId="14" fillId="0" borderId="17" xfId="1" applyFont="1" applyBorder="1">
      <alignment vertical="center"/>
    </xf>
    <xf numFmtId="38" fontId="14" fillId="0" borderId="17" xfId="1" applyFont="1" applyBorder="1" applyAlignment="1">
      <alignment horizontal="left"/>
    </xf>
    <xf numFmtId="38" fontId="14" fillId="0" borderId="17" xfId="1" quotePrefix="1" applyFont="1" applyBorder="1" applyAlignment="1">
      <alignment horizontal="right" vertical="center"/>
    </xf>
    <xf numFmtId="38" fontId="14" fillId="0" borderId="17" xfId="1" applyFont="1" applyBorder="1" applyAlignment="1">
      <alignment horizontal="left" vertical="center"/>
    </xf>
    <xf numFmtId="38" fontId="14" fillId="0" borderId="17" xfId="1" quotePrefix="1" applyFont="1" applyBorder="1" applyAlignment="1">
      <alignment horizontal="center" vertical="center"/>
    </xf>
    <xf numFmtId="178" fontId="14" fillId="0" borderId="32" xfId="0" applyNumberFormat="1" applyFont="1" applyBorder="1" applyAlignment="1">
      <alignment horizontal="center" vertical="center"/>
    </xf>
    <xf numFmtId="38" fontId="14" fillId="0" borderId="32" xfId="0" applyNumberFormat="1" applyFont="1" applyBorder="1">
      <alignment vertical="center"/>
    </xf>
    <xf numFmtId="0" fontId="14" fillId="0" borderId="32" xfId="0" applyFont="1" applyBorder="1">
      <alignment vertical="center"/>
    </xf>
    <xf numFmtId="0" fontId="14" fillId="0" borderId="32" xfId="0" applyFont="1" applyBorder="1" applyAlignment="1">
      <alignment horizontal="right" vertical="center"/>
    </xf>
    <xf numFmtId="38" fontId="14" fillId="0" borderId="32" xfId="1" applyFont="1" applyBorder="1">
      <alignment vertical="center"/>
    </xf>
    <xf numFmtId="0" fontId="29"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indent="1"/>
    </xf>
    <xf numFmtId="38" fontId="14" fillId="0" borderId="17" xfId="1" applyFont="1" applyBorder="1" applyAlignment="1"/>
    <xf numFmtId="38" fontId="14" fillId="0" borderId="17" xfId="1" quotePrefix="1" applyFont="1" applyBorder="1">
      <alignment vertical="center"/>
    </xf>
    <xf numFmtId="38" fontId="14" fillId="0" borderId="17" xfId="1" quotePrefix="1" applyFont="1" applyBorder="1" applyAlignment="1">
      <alignment vertical="center"/>
    </xf>
    <xf numFmtId="0" fontId="14" fillId="0" borderId="17" xfId="0" applyFont="1" applyBorder="1" applyAlignment="1">
      <alignment horizontal="center" vertical="center"/>
    </xf>
    <xf numFmtId="0" fontId="0" fillId="0" borderId="0" xfId="0" applyAlignment="1">
      <alignment horizontal="right" vertical="center"/>
    </xf>
    <xf numFmtId="0" fontId="32" fillId="0" borderId="0" xfId="0" applyFont="1" applyAlignment="1">
      <alignment horizontal="left" vertical="center"/>
    </xf>
    <xf numFmtId="0" fontId="34" fillId="0" borderId="0" xfId="0" applyFont="1" applyAlignment="1">
      <alignment horizontal="left" vertical="center"/>
    </xf>
    <xf numFmtId="0" fontId="14" fillId="0" borderId="21" xfId="0" applyFont="1" applyBorder="1" applyAlignment="1">
      <alignment horizontal="center" vertical="center" shrinkToFit="1"/>
    </xf>
    <xf numFmtId="0" fontId="18" fillId="0" borderId="36" xfId="0" applyFont="1" applyBorder="1">
      <alignment vertical="center"/>
    </xf>
    <xf numFmtId="0" fontId="18" fillId="0" borderId="37" xfId="0" applyFont="1" applyBorder="1">
      <alignment vertical="center"/>
    </xf>
    <xf numFmtId="0" fontId="32" fillId="0" borderId="38" xfId="0" applyFont="1" applyBorder="1" applyAlignment="1">
      <alignment horizontal="left" vertical="center"/>
    </xf>
    <xf numFmtId="0" fontId="18" fillId="0" borderId="39" xfId="0" applyFont="1" applyBorder="1">
      <alignment vertical="center"/>
    </xf>
    <xf numFmtId="0" fontId="31" fillId="0" borderId="0" xfId="0" applyFont="1" applyAlignment="1">
      <alignment horizontal="center" vertical="center"/>
    </xf>
    <xf numFmtId="0" fontId="32" fillId="0" borderId="40" xfId="0" applyFont="1" applyBorder="1" applyAlignment="1">
      <alignment horizontal="left" vertical="center"/>
    </xf>
    <xf numFmtId="0" fontId="32" fillId="0" borderId="40" xfId="0" applyFont="1" applyBorder="1">
      <alignment vertical="center"/>
    </xf>
    <xf numFmtId="0" fontId="33" fillId="0" borderId="40" xfId="0" applyFont="1" applyBorder="1" applyAlignment="1">
      <alignment horizontal="left" vertical="center"/>
    </xf>
    <xf numFmtId="0" fontId="33" fillId="0" borderId="40" xfId="0" applyFont="1" applyBorder="1" applyAlignment="1">
      <alignment horizontal="left" vertical="top"/>
    </xf>
    <xf numFmtId="0" fontId="34" fillId="0" borderId="40" xfId="0" applyFont="1" applyBorder="1" applyAlignment="1">
      <alignment horizontal="left" vertical="center"/>
    </xf>
    <xf numFmtId="0" fontId="7" fillId="0" borderId="39" xfId="0" applyFont="1" applyBorder="1">
      <alignment vertical="center"/>
    </xf>
    <xf numFmtId="0" fontId="15" fillId="0" borderId="39" xfId="0" applyFont="1" applyBorder="1">
      <alignment vertical="center"/>
    </xf>
    <xf numFmtId="0" fontId="15" fillId="0" borderId="41" xfId="0" applyFont="1" applyBorder="1">
      <alignment vertical="center"/>
    </xf>
    <xf numFmtId="0" fontId="18" fillId="0" borderId="26" xfId="0" applyFont="1" applyBorder="1">
      <alignment vertical="center"/>
    </xf>
    <xf numFmtId="0" fontId="34" fillId="0" borderId="42" xfId="0" applyFont="1" applyBorder="1" applyAlignment="1">
      <alignment horizontal="left" vertical="center"/>
    </xf>
    <xf numFmtId="0" fontId="30" fillId="0" borderId="0" xfId="0" applyFont="1" applyAlignment="1">
      <alignment vertical="top" wrapText="1"/>
    </xf>
    <xf numFmtId="0" fontId="27" fillId="0" borderId="30" xfId="0" applyFont="1" applyBorder="1" applyAlignment="1">
      <alignment horizontal="center" vertical="center"/>
    </xf>
    <xf numFmtId="0" fontId="22" fillId="2" borderId="38" xfId="0" applyFont="1" applyFill="1" applyBorder="1" applyAlignment="1">
      <alignment vertical="center" wrapText="1"/>
    </xf>
    <xf numFmtId="0" fontId="22" fillId="2" borderId="42" xfId="0" applyFont="1" applyFill="1" applyBorder="1" applyAlignment="1">
      <alignment vertical="center" wrapText="1"/>
    </xf>
    <xf numFmtId="0" fontId="23" fillId="2" borderId="44" xfId="0" applyFont="1" applyFill="1" applyBorder="1" applyAlignment="1">
      <alignment vertical="center" shrinkToFit="1"/>
    </xf>
    <xf numFmtId="38" fontId="11" fillId="0" borderId="42" xfId="2" applyFont="1" applyBorder="1" applyAlignment="1">
      <alignment vertical="center" shrinkToFit="1"/>
    </xf>
    <xf numFmtId="38" fontId="11" fillId="0" borderId="29" xfId="2" applyFont="1" applyBorder="1" applyAlignment="1">
      <alignment vertical="center" shrinkToFit="1"/>
    </xf>
    <xf numFmtId="0" fontId="23" fillId="2" borderId="29" xfId="0" applyFont="1" applyFill="1" applyBorder="1" applyAlignment="1">
      <alignment vertical="center" shrinkToFit="1"/>
    </xf>
    <xf numFmtId="0" fontId="0" fillId="0" borderId="40" xfId="0" applyBorder="1">
      <alignment vertical="center"/>
    </xf>
    <xf numFmtId="0" fontId="13" fillId="0" borderId="0" xfId="0" applyFont="1" applyAlignment="1">
      <alignment horizontal="left" vertical="center"/>
    </xf>
    <xf numFmtId="0" fontId="26" fillId="0" borderId="26" xfId="0" applyFont="1" applyBorder="1">
      <alignment vertical="center"/>
    </xf>
    <xf numFmtId="0" fontId="28" fillId="0" borderId="21" xfId="0" applyFont="1" applyBorder="1" applyAlignment="1">
      <alignment horizontal="center" vertical="center"/>
    </xf>
    <xf numFmtId="38" fontId="11" fillId="0" borderId="47" xfId="2" applyFont="1" applyBorder="1" applyAlignment="1">
      <alignment vertical="center" shrinkToFit="1"/>
    </xf>
    <xf numFmtId="177" fontId="11" fillId="0" borderId="48" xfId="2" applyNumberFormat="1" applyFont="1" applyBorder="1" applyAlignment="1">
      <alignment vertical="center" shrinkToFit="1"/>
    </xf>
    <xf numFmtId="38" fontId="11" fillId="0" borderId="48" xfId="2" applyFont="1" applyBorder="1" applyAlignment="1">
      <alignment vertical="center" shrinkToFit="1"/>
    </xf>
    <xf numFmtId="38" fontId="11" fillId="0" borderId="49" xfId="2" applyFont="1" applyBorder="1" applyAlignment="1">
      <alignment vertical="center" shrinkToFit="1"/>
    </xf>
    <xf numFmtId="177" fontId="11" fillId="0" borderId="50" xfId="2" applyNumberFormat="1" applyFont="1" applyBorder="1" applyAlignment="1">
      <alignment vertical="center" shrinkToFit="1"/>
    </xf>
    <xf numFmtId="38" fontId="11" fillId="0" borderId="50" xfId="2" applyFont="1" applyBorder="1" applyAlignment="1">
      <alignment vertical="center" shrinkToFit="1"/>
    </xf>
    <xf numFmtId="38" fontId="12" fillId="0" borderId="7" xfId="0" quotePrefix="1" applyNumberFormat="1" applyFont="1" applyBorder="1" applyAlignment="1">
      <alignment horizontal="right" vertical="center" shrinkToFit="1"/>
    </xf>
    <xf numFmtId="0" fontId="14" fillId="0" borderId="28" xfId="0" applyFont="1" applyBorder="1">
      <alignment vertical="center"/>
    </xf>
    <xf numFmtId="0" fontId="14" fillId="0" borderId="17" xfId="0" applyFont="1" applyBorder="1" applyAlignment="1">
      <alignment vertical="center" shrinkToFit="1"/>
    </xf>
    <xf numFmtId="0" fontId="14" fillId="0" borderId="27" xfId="0" applyFont="1" applyBorder="1" applyAlignment="1">
      <alignment horizontal="center" vertical="center" shrinkToFit="1"/>
    </xf>
    <xf numFmtId="0" fontId="15" fillId="0" borderId="17" xfId="0" applyFont="1" applyBorder="1" applyAlignment="1">
      <alignment vertical="center" shrinkToFit="1"/>
    </xf>
    <xf numFmtId="177" fontId="11" fillId="0" borderId="51" xfId="2" applyNumberFormat="1" applyFont="1" applyBorder="1" applyAlignment="1">
      <alignment vertical="center" shrinkToFit="1"/>
    </xf>
    <xf numFmtId="38" fontId="11" fillId="0" borderId="51" xfId="2" applyFont="1" applyBorder="1" applyAlignment="1">
      <alignment vertical="center" shrinkToFit="1"/>
    </xf>
    <xf numFmtId="38" fontId="11" fillId="0" borderId="52" xfId="2" applyFont="1" applyBorder="1" applyAlignment="1">
      <alignment horizontal="center" vertical="center" shrinkToFit="1"/>
    </xf>
    <xf numFmtId="38" fontId="11" fillId="0" borderId="52" xfId="2" applyFont="1" applyBorder="1" applyAlignment="1">
      <alignment vertical="center" shrinkToFit="1"/>
    </xf>
    <xf numFmtId="0" fontId="36" fillId="0" borderId="0" xfId="0" applyFont="1" applyAlignment="1">
      <alignment vertical="center" wrapText="1"/>
    </xf>
    <xf numFmtId="0" fontId="36" fillId="0" borderId="6" xfId="0" applyFont="1" applyBorder="1" applyAlignment="1">
      <alignment vertical="center" wrapText="1"/>
    </xf>
    <xf numFmtId="38" fontId="11" fillId="0" borderId="54" xfId="2" applyFont="1" applyBorder="1" applyAlignment="1">
      <alignment vertical="center" shrinkToFit="1"/>
    </xf>
    <xf numFmtId="0" fontId="8" fillId="0" borderId="4" xfId="0" applyFont="1" applyBorder="1" applyAlignment="1">
      <alignment horizontal="center" vertical="center" wrapText="1"/>
    </xf>
    <xf numFmtId="0" fontId="27" fillId="0" borderId="0" xfId="0" applyFont="1" applyAlignment="1">
      <alignment horizontal="center" vertical="center"/>
    </xf>
    <xf numFmtId="38" fontId="12" fillId="0" borderId="0" xfId="0" quotePrefix="1" applyNumberFormat="1" applyFont="1" applyAlignment="1">
      <alignment horizontal="right" vertical="center" shrinkToFit="1"/>
    </xf>
    <xf numFmtId="0" fontId="12" fillId="0" borderId="0" xfId="0" applyFont="1" applyAlignment="1">
      <alignment horizontal="center" vertical="center" shrinkToFit="1"/>
    </xf>
    <xf numFmtId="38" fontId="8" fillId="0" borderId="0" xfId="0" applyNumberFormat="1" applyFont="1" applyAlignment="1">
      <alignment horizontal="left" vertical="center" indent="4" shrinkToFit="1"/>
    </xf>
    <xf numFmtId="0" fontId="8" fillId="0" borderId="0" xfId="0" applyFont="1" applyAlignment="1">
      <alignment horizontal="center" vertical="center" shrinkToFit="1"/>
    </xf>
    <xf numFmtId="38" fontId="8" fillId="0" borderId="0" xfId="0" applyNumberFormat="1" applyFont="1" applyAlignment="1">
      <alignment horizontal="right" vertical="center" shrinkToFit="1"/>
    </xf>
    <xf numFmtId="38" fontId="8" fillId="0" borderId="0" xfId="0" applyNumberFormat="1" applyFont="1" applyAlignment="1">
      <alignment horizontal="center" vertical="center" shrinkToFit="1"/>
    </xf>
    <xf numFmtId="0" fontId="36" fillId="0" borderId="0" xfId="0" applyFont="1" applyAlignment="1">
      <alignment wrapText="1"/>
    </xf>
    <xf numFmtId="0" fontId="24" fillId="5" borderId="12" xfId="0" applyFont="1" applyFill="1" applyBorder="1" applyAlignment="1">
      <alignment horizontal="center" vertical="center"/>
    </xf>
    <xf numFmtId="0" fontId="24" fillId="5" borderId="13" xfId="0" applyFont="1" applyFill="1" applyBorder="1" applyAlignment="1">
      <alignment horizontal="center" vertical="center"/>
    </xf>
    <xf numFmtId="0" fontId="24" fillId="5" borderId="13"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0" fillId="4" borderId="9" xfId="0" applyFill="1" applyBorder="1">
      <alignment vertical="center"/>
    </xf>
    <xf numFmtId="176" fontId="12" fillId="4" borderId="9" xfId="1" applyNumberFormat="1" applyFont="1" applyFill="1" applyBorder="1" applyAlignment="1">
      <alignment vertical="center" shrinkToFit="1"/>
    </xf>
    <xf numFmtId="0" fontId="0" fillId="4" borderId="17" xfId="0" applyFill="1" applyBorder="1">
      <alignment vertical="center"/>
    </xf>
    <xf numFmtId="176" fontId="12" fillId="4" borderId="17" xfId="1" applyNumberFormat="1" applyFont="1" applyFill="1" applyBorder="1" applyAlignment="1">
      <alignment vertical="center" shrinkToFit="1"/>
    </xf>
    <xf numFmtId="0" fontId="0" fillId="4" borderId="21" xfId="0" applyFill="1" applyBorder="1">
      <alignment vertical="center"/>
    </xf>
    <xf numFmtId="176" fontId="12" fillId="4" borderId="21" xfId="1" applyNumberFormat="1" applyFont="1" applyFill="1" applyBorder="1" applyAlignment="1">
      <alignment vertical="center" shrinkToFit="1"/>
    </xf>
    <xf numFmtId="0" fontId="0" fillId="4" borderId="18" xfId="0" applyFill="1" applyBorder="1">
      <alignment vertical="center"/>
    </xf>
    <xf numFmtId="176" fontId="12" fillId="4" borderId="18" xfId="1" applyNumberFormat="1" applyFont="1" applyFill="1" applyBorder="1" applyAlignment="1">
      <alignment vertical="center" shrinkToFit="1"/>
    </xf>
    <xf numFmtId="0" fontId="0" fillId="4" borderId="24" xfId="0" applyFill="1" applyBorder="1">
      <alignment vertical="center"/>
    </xf>
    <xf numFmtId="176" fontId="12" fillId="4" borderId="24" xfId="1" applyNumberFormat="1" applyFont="1" applyFill="1" applyBorder="1" applyAlignment="1">
      <alignment vertical="center" shrinkToFit="1"/>
    </xf>
    <xf numFmtId="0" fontId="6" fillId="4" borderId="18" xfId="0" applyFont="1" applyFill="1" applyBorder="1" applyAlignment="1">
      <alignment vertical="center" shrinkToFit="1"/>
    </xf>
    <xf numFmtId="0" fontId="6" fillId="4" borderId="18" xfId="0" applyFont="1" applyFill="1" applyBorder="1" applyAlignment="1">
      <alignment vertical="center" wrapText="1"/>
    </xf>
    <xf numFmtId="0" fontId="6" fillId="4" borderId="17" xfId="0" applyFont="1" applyFill="1" applyBorder="1" applyAlignment="1">
      <alignment vertical="center" wrapText="1"/>
    </xf>
    <xf numFmtId="0" fontId="6" fillId="4" borderId="17" xfId="0" applyFont="1" applyFill="1" applyBorder="1" applyAlignment="1">
      <alignment vertical="center" shrinkToFit="1"/>
    </xf>
    <xf numFmtId="0" fontId="39" fillId="5" borderId="17" xfId="0" applyFont="1" applyFill="1" applyBorder="1" applyAlignment="1">
      <alignment horizontal="center" vertical="center"/>
    </xf>
    <xf numFmtId="0" fontId="39" fillId="5" borderId="21" xfId="0" applyFont="1" applyFill="1" applyBorder="1" applyAlignment="1">
      <alignment horizontal="center" vertical="center" wrapText="1"/>
    </xf>
    <xf numFmtId="0" fontId="39" fillId="5" borderId="43" xfId="0" applyFont="1" applyFill="1" applyBorder="1" applyAlignment="1">
      <alignment horizontal="center" vertical="center"/>
    </xf>
    <xf numFmtId="0" fontId="39" fillId="5" borderId="21" xfId="0" applyFont="1" applyFill="1" applyBorder="1" applyAlignment="1">
      <alignment horizontal="center" vertical="center" shrinkToFit="1"/>
    </xf>
    <xf numFmtId="177" fontId="8" fillId="4" borderId="47" xfId="2" applyNumberFormat="1" applyFont="1" applyFill="1" applyBorder="1" applyAlignment="1">
      <alignment vertical="center" shrinkToFit="1"/>
    </xf>
    <xf numFmtId="38" fontId="8" fillId="4" borderId="47" xfId="2" applyFont="1" applyFill="1" applyBorder="1" applyAlignment="1">
      <alignment vertical="center" shrinkToFit="1"/>
    </xf>
    <xf numFmtId="38" fontId="8" fillId="4" borderId="51" xfId="2" applyFont="1" applyFill="1" applyBorder="1" applyAlignment="1">
      <alignment vertical="center" shrinkToFit="1"/>
    </xf>
    <xf numFmtId="38" fontId="8" fillId="4" borderId="49" xfId="2" applyFont="1" applyFill="1" applyBorder="1" applyAlignment="1">
      <alignment vertical="center" shrinkToFit="1"/>
    </xf>
    <xf numFmtId="38" fontId="8" fillId="4" borderId="50" xfId="2" applyFont="1" applyFill="1" applyBorder="1" applyAlignment="1">
      <alignment vertical="center" shrinkToFit="1"/>
    </xf>
    <xf numFmtId="38" fontId="8" fillId="4" borderId="52" xfId="2" applyFont="1" applyFill="1" applyBorder="1" applyAlignment="1">
      <alignment vertical="center" shrinkToFit="1"/>
    </xf>
    <xf numFmtId="38" fontId="8" fillId="4" borderId="48" xfId="2" applyFont="1" applyFill="1" applyBorder="1" applyAlignment="1">
      <alignment vertical="center" shrinkToFit="1"/>
    </xf>
    <xf numFmtId="177" fontId="8" fillId="4" borderId="49" xfId="2" applyNumberFormat="1" applyFont="1" applyFill="1" applyBorder="1" applyAlignment="1">
      <alignment vertical="center" shrinkToFit="1"/>
    </xf>
    <xf numFmtId="177" fontId="8" fillId="4" borderId="52" xfId="2" applyNumberFormat="1" applyFont="1" applyFill="1" applyBorder="1" applyAlignment="1">
      <alignment vertical="center" shrinkToFit="1"/>
    </xf>
    <xf numFmtId="0" fontId="39" fillId="6" borderId="17" xfId="0" applyFont="1" applyFill="1" applyBorder="1" applyAlignment="1">
      <alignment horizontal="center" vertical="center"/>
    </xf>
    <xf numFmtId="0" fontId="39" fillId="6" borderId="24" xfId="0" applyFont="1" applyFill="1" applyBorder="1" applyAlignment="1">
      <alignment horizontal="center" vertical="center" wrapText="1"/>
    </xf>
    <xf numFmtId="0" fontId="39" fillId="6" borderId="31" xfId="0" applyFont="1" applyFill="1" applyBorder="1" applyAlignment="1">
      <alignment horizontal="center" vertical="center"/>
    </xf>
    <xf numFmtId="38" fontId="8" fillId="4" borderId="54" xfId="2" applyFont="1" applyFill="1" applyBorder="1" applyAlignment="1">
      <alignment vertical="center" shrinkToFit="1"/>
    </xf>
    <xf numFmtId="177" fontId="8" fillId="4" borderId="54" xfId="2" applyNumberFormat="1" applyFont="1" applyFill="1" applyBorder="1" applyAlignment="1">
      <alignment vertical="center" shrinkToFit="1"/>
    </xf>
    <xf numFmtId="0" fontId="40" fillId="0" borderId="0" xfId="0" applyFont="1" applyAlignment="1">
      <alignment horizontal="center" vertical="center"/>
    </xf>
    <xf numFmtId="0" fontId="40" fillId="0" borderId="0" xfId="0" applyFont="1" applyAlignment="1">
      <alignment horizontal="left" vertical="center" indent="3"/>
    </xf>
    <xf numFmtId="0" fontId="40" fillId="0" borderId="0" xfId="0" applyFont="1">
      <alignment vertical="center"/>
    </xf>
    <xf numFmtId="0" fontId="40" fillId="0" borderId="0" xfId="0" applyFont="1" applyAlignment="1">
      <alignment horizontal="left" vertical="center" indent="1"/>
    </xf>
    <xf numFmtId="0" fontId="39" fillId="6" borderId="17" xfId="0" applyFont="1" applyFill="1" applyBorder="1" applyAlignment="1">
      <alignment horizontal="center" vertical="center" shrinkToFit="1"/>
    </xf>
    <xf numFmtId="0" fontId="14" fillId="0" borderId="28" xfId="0" applyFont="1" applyBorder="1" applyAlignment="1">
      <alignment vertical="center" shrinkToFit="1"/>
    </xf>
    <xf numFmtId="0" fontId="15" fillId="0" borderId="28" xfId="0" applyFont="1" applyBorder="1" applyAlignment="1">
      <alignment horizontal="center" vertical="center" shrinkToFit="1"/>
    </xf>
    <xf numFmtId="0" fontId="15" fillId="0" borderId="17" xfId="0" applyFont="1" applyBorder="1" applyAlignment="1">
      <alignment horizontal="center" vertical="center" shrinkToFit="1"/>
    </xf>
    <xf numFmtId="0" fontId="35" fillId="0" borderId="0" xfId="0" applyFont="1" applyAlignment="1">
      <alignment horizontal="left" vertical="top" indent="1"/>
    </xf>
    <xf numFmtId="0" fontId="3" fillId="0" borderId="0" xfId="0" applyFont="1">
      <alignment vertical="center"/>
    </xf>
    <xf numFmtId="0" fontId="24" fillId="0" borderId="18" xfId="0" applyFont="1" applyBorder="1" applyAlignment="1">
      <alignment horizontal="center" vertical="center" wrapText="1"/>
    </xf>
    <xf numFmtId="38" fontId="12" fillId="0" borderId="16" xfId="1" applyFont="1" applyFill="1" applyBorder="1" applyAlignment="1">
      <alignment vertical="center" shrinkToFit="1"/>
    </xf>
    <xf numFmtId="38" fontId="12" fillId="0" borderId="18" xfId="1" applyFont="1" applyFill="1" applyBorder="1" applyAlignment="1">
      <alignment vertical="center" shrinkToFit="1"/>
    </xf>
    <xf numFmtId="38" fontId="12" fillId="0" borderId="9" xfId="1" applyFont="1" applyFill="1" applyBorder="1" applyAlignment="1">
      <alignment vertical="center" shrinkToFit="1"/>
    </xf>
    <xf numFmtId="38" fontId="12" fillId="0" borderId="17" xfId="1" applyFont="1" applyFill="1" applyBorder="1" applyAlignment="1">
      <alignment vertical="center" shrinkToFit="1"/>
    </xf>
    <xf numFmtId="38" fontId="12" fillId="0" borderId="21" xfId="1" applyFont="1" applyFill="1" applyBorder="1" applyAlignment="1">
      <alignment vertical="center" shrinkToFit="1"/>
    </xf>
    <xf numFmtId="0" fontId="15" fillId="0" borderId="17" xfId="0" applyFont="1" applyBorder="1" applyAlignment="1">
      <alignment horizontal="center" vertical="center"/>
    </xf>
    <xf numFmtId="0" fontId="15" fillId="0" borderId="28" xfId="0" applyFont="1" applyBorder="1" applyAlignment="1">
      <alignment horizontal="center" vertical="center"/>
    </xf>
    <xf numFmtId="0" fontId="14" fillId="0" borderId="29" xfId="0" applyFont="1" applyBorder="1" applyAlignment="1">
      <alignment horizontal="center" vertical="center"/>
    </xf>
    <xf numFmtId="38" fontId="14" fillId="0" borderId="17" xfId="1" applyFont="1" applyBorder="1" applyAlignment="1">
      <alignment horizontal="center" vertical="center"/>
    </xf>
    <xf numFmtId="0" fontId="15" fillId="0" borderId="17" xfId="0" applyFont="1" applyBorder="1" applyAlignment="1">
      <alignment horizontal="center" vertical="center" shrinkToFit="1"/>
    </xf>
    <xf numFmtId="0" fontId="15" fillId="0" borderId="26" xfId="0" applyFont="1" applyBorder="1" applyAlignment="1">
      <alignment horizontal="center" vertical="center"/>
    </xf>
    <xf numFmtId="0" fontId="29" fillId="4" borderId="0" xfId="0" applyFont="1" applyFill="1" applyAlignment="1">
      <alignment horizontal="left" vertical="center"/>
    </xf>
    <xf numFmtId="0" fontId="40" fillId="4" borderId="0" xfId="0" applyFont="1" applyFill="1" applyAlignment="1">
      <alignment horizontal="left" vertical="center"/>
    </xf>
    <xf numFmtId="0" fontId="17" fillId="0" borderId="0" xfId="0" applyFont="1" applyAlignment="1">
      <alignment horizontal="center" vertical="center"/>
    </xf>
    <xf numFmtId="0" fontId="40" fillId="0" borderId="0" xfId="0" applyFont="1" applyAlignment="1">
      <alignment horizontal="right" vertical="center"/>
    </xf>
    <xf numFmtId="0" fontId="41" fillId="0" borderId="0" xfId="0" applyFont="1" applyAlignment="1">
      <alignment horizontal="left" vertical="top" wrapText="1"/>
    </xf>
    <xf numFmtId="38" fontId="17" fillId="0" borderId="35" xfId="0" applyNumberFormat="1" applyFont="1" applyBorder="1" applyAlignment="1">
      <alignment horizontal="right" vertical="center"/>
    </xf>
    <xf numFmtId="38" fontId="17" fillId="0" borderId="0" xfId="0" applyNumberFormat="1" applyFont="1" applyAlignment="1">
      <alignment horizontal="right" vertical="center"/>
    </xf>
    <xf numFmtId="0" fontId="17" fillId="0" borderId="0" xfId="0" applyFont="1" applyAlignment="1">
      <alignment horizontal="right" vertical="center"/>
    </xf>
    <xf numFmtId="0" fontId="40" fillId="4" borderId="0" xfId="0" applyFont="1" applyFill="1" applyAlignment="1">
      <alignment horizontal="right" vertical="center" shrinkToFit="1"/>
    </xf>
    <xf numFmtId="0" fontId="10" fillId="6" borderId="24"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26" fillId="0" borderId="26" xfId="0" applyFont="1" applyBorder="1" applyAlignment="1">
      <alignment horizontal="left" vertical="center" indent="5"/>
    </xf>
    <xf numFmtId="0" fontId="37" fillId="5" borderId="9" xfId="0" applyFont="1" applyFill="1" applyBorder="1" applyAlignment="1">
      <alignment horizontal="center" vertical="center" wrapText="1"/>
    </xf>
    <xf numFmtId="0" fontId="37" fillId="5" borderId="18" xfId="0" applyFont="1" applyFill="1" applyBorder="1" applyAlignment="1">
      <alignment horizontal="center" vertical="center" wrapText="1"/>
    </xf>
    <xf numFmtId="0" fontId="24" fillId="5" borderId="9" xfId="0" applyFont="1" applyFill="1" applyBorder="1" applyAlignment="1">
      <alignment horizontal="center" vertical="center" wrapText="1"/>
    </xf>
    <xf numFmtId="0" fontId="24" fillId="5" borderId="18" xfId="0" applyFont="1" applyFill="1" applyBorder="1" applyAlignment="1">
      <alignment horizontal="center" vertical="center" wrapText="1"/>
    </xf>
    <xf numFmtId="38" fontId="21" fillId="4" borderId="2" xfId="1" applyFont="1" applyFill="1" applyBorder="1" applyAlignment="1">
      <alignment horizontal="center" vertical="center"/>
    </xf>
    <xf numFmtId="38" fontId="21" fillId="4" borderId="3" xfId="1" applyFont="1" applyFill="1" applyBorder="1" applyAlignment="1">
      <alignment horizontal="center" vertical="center"/>
    </xf>
    <xf numFmtId="38" fontId="21" fillId="0" borderId="2" xfId="1" applyFont="1" applyBorder="1" applyAlignment="1">
      <alignment horizontal="center" vertical="center"/>
    </xf>
    <xf numFmtId="38" fontId="21" fillId="0" borderId="5" xfId="1" applyFont="1" applyBorder="1" applyAlignment="1">
      <alignment horizontal="center" vertical="center"/>
    </xf>
    <xf numFmtId="0" fontId="19" fillId="0" borderId="11" xfId="0" quotePrefix="1" applyFont="1" applyBorder="1" applyAlignment="1">
      <alignment horizontal="center" vertical="center"/>
    </xf>
    <xf numFmtId="0" fontId="19" fillId="0" borderId="20" xfId="0" quotePrefix="1" applyFont="1" applyBorder="1" applyAlignment="1">
      <alignment horizontal="center" vertical="center"/>
    </xf>
    <xf numFmtId="38" fontId="8" fillId="0" borderId="2" xfId="0" applyNumberFormat="1" applyFont="1" applyBorder="1" applyAlignment="1">
      <alignment horizontal="center" vertical="center" shrinkToFit="1"/>
    </xf>
    <xf numFmtId="38" fontId="8" fillId="0" borderId="5" xfId="0" applyNumberFormat="1" applyFont="1" applyBorder="1" applyAlignment="1">
      <alignment horizontal="center" vertical="center" shrinkToFit="1"/>
    </xf>
    <xf numFmtId="0" fontId="24" fillId="5" borderId="10" xfId="0" applyFont="1" applyFill="1" applyBorder="1" applyAlignment="1">
      <alignment horizontal="center" vertical="center" wrapText="1"/>
    </xf>
    <xf numFmtId="0" fontId="24" fillId="5" borderId="23" xfId="0" applyFont="1" applyFill="1" applyBorder="1" applyAlignment="1">
      <alignment horizontal="center" vertical="center"/>
    </xf>
    <xf numFmtId="38" fontId="24" fillId="5" borderId="11" xfId="0" applyNumberFormat="1" applyFont="1" applyFill="1" applyBorder="1" applyAlignment="1">
      <alignment horizontal="center" vertical="center"/>
    </xf>
    <xf numFmtId="38" fontId="24" fillId="5" borderId="20" xfId="0" applyNumberFormat="1" applyFont="1" applyFill="1" applyBorder="1" applyAlignment="1">
      <alignment horizontal="center" vertical="center"/>
    </xf>
    <xf numFmtId="38" fontId="24" fillId="5" borderId="15" xfId="0" applyNumberFormat="1" applyFont="1" applyFill="1" applyBorder="1" applyAlignment="1">
      <alignment horizontal="center" vertical="center"/>
    </xf>
    <xf numFmtId="0" fontId="36" fillId="0" borderId="0" xfId="0" applyFont="1" applyAlignment="1">
      <alignment horizontal="left" wrapText="1"/>
    </xf>
    <xf numFmtId="0" fontId="20" fillId="5" borderId="28" xfId="0" applyFont="1" applyFill="1" applyBorder="1" applyAlignment="1">
      <alignment horizontal="center" vertical="center"/>
    </xf>
    <xf numFmtId="0" fontId="20" fillId="5" borderId="29" xfId="0" applyFont="1" applyFill="1" applyBorder="1" applyAlignment="1">
      <alignment horizontal="center" vertical="center"/>
    </xf>
    <xf numFmtId="0" fontId="24" fillId="5" borderId="8" xfId="0" applyFont="1" applyFill="1" applyBorder="1" applyAlignment="1">
      <alignment horizontal="center" vertical="center"/>
    </xf>
    <xf numFmtId="0" fontId="24" fillId="5" borderId="34" xfId="0" applyFont="1" applyFill="1" applyBorder="1" applyAlignment="1">
      <alignment horizontal="center" vertical="center"/>
    </xf>
    <xf numFmtId="0" fontId="24" fillId="5" borderId="18" xfId="0" applyFont="1" applyFill="1" applyBorder="1" applyAlignment="1">
      <alignment horizontal="center" vertical="center"/>
    </xf>
    <xf numFmtId="0" fontId="24" fillId="5" borderId="9" xfId="0" applyFont="1" applyFill="1" applyBorder="1" applyAlignment="1">
      <alignment horizontal="center" vertical="center"/>
    </xf>
    <xf numFmtId="0" fontId="27" fillId="0" borderId="8" xfId="0" applyFont="1" applyBorder="1" applyAlignment="1">
      <alignment horizontal="center" vertical="center"/>
    </xf>
    <xf numFmtId="0" fontId="27" fillId="0" borderId="34" xfId="0" applyFont="1" applyBorder="1" applyAlignment="1">
      <alignment horizontal="center" vertical="center"/>
    </xf>
    <xf numFmtId="0" fontId="27" fillId="0" borderId="12" xfId="0" applyFont="1" applyBorder="1" applyAlignment="1">
      <alignment horizontal="center" vertical="center"/>
    </xf>
    <xf numFmtId="0" fontId="8" fillId="0" borderId="8" xfId="0" applyFont="1" applyBorder="1" applyAlignment="1">
      <alignment horizontal="center" vertical="center" wrapText="1"/>
    </xf>
    <xf numFmtId="0" fontId="8" fillId="0" borderId="34" xfId="0" applyFont="1" applyBorder="1" applyAlignment="1">
      <alignment horizontal="center" vertical="center"/>
    </xf>
    <xf numFmtId="0" fontId="8" fillId="0" borderId="12" xfId="0" applyFont="1" applyBorder="1" applyAlignment="1">
      <alignment horizontal="center" vertical="center"/>
    </xf>
    <xf numFmtId="0" fontId="8" fillId="0" borderId="49" xfId="0" applyFont="1" applyBorder="1">
      <alignment vertical="center"/>
    </xf>
    <xf numFmtId="0" fontId="8" fillId="0" borderId="50" xfId="0" applyFont="1" applyBorder="1">
      <alignment vertical="center"/>
    </xf>
    <xf numFmtId="177" fontId="11" fillId="0" borderId="49" xfId="2" applyNumberFormat="1" applyFont="1" applyBorder="1" applyAlignment="1">
      <alignment vertical="center" shrinkToFit="1"/>
    </xf>
    <xf numFmtId="177" fontId="11" fillId="0" borderId="50" xfId="2" applyNumberFormat="1" applyFont="1" applyBorder="1" applyAlignment="1">
      <alignment vertical="center" shrinkToFit="1"/>
    </xf>
    <xf numFmtId="38" fontId="11" fillId="4" borderId="49" xfId="1" applyFont="1" applyFill="1" applyBorder="1" applyAlignment="1">
      <alignment vertical="center" shrinkToFit="1"/>
    </xf>
    <xf numFmtId="38" fontId="11" fillId="4" borderId="50" xfId="1" applyFont="1" applyFill="1" applyBorder="1" applyAlignment="1">
      <alignment vertical="center" shrinkToFit="1"/>
    </xf>
    <xf numFmtId="0" fontId="38" fillId="5" borderId="24" xfId="0" applyFont="1" applyFill="1" applyBorder="1" applyAlignment="1">
      <alignment horizontal="center" vertical="center"/>
    </xf>
    <xf numFmtId="0" fontId="38" fillId="5" borderId="18" xfId="0" applyFont="1" applyFill="1" applyBorder="1" applyAlignment="1">
      <alignment horizontal="center" vertical="center"/>
    </xf>
    <xf numFmtId="0" fontId="38" fillId="5" borderId="43" xfId="0" applyFont="1" applyFill="1" applyBorder="1" applyAlignment="1">
      <alignment horizontal="center" vertical="center"/>
    </xf>
    <xf numFmtId="0" fontId="27" fillId="0" borderId="45" xfId="0" applyFont="1" applyBorder="1" applyAlignment="1">
      <alignment horizontal="center" vertical="center"/>
    </xf>
    <xf numFmtId="0" fontId="27" fillId="0" borderId="18" xfId="0" applyFont="1" applyBorder="1" applyAlignment="1">
      <alignment horizontal="center" vertical="center"/>
    </xf>
    <xf numFmtId="0" fontId="27" fillId="0" borderId="46" xfId="0" applyFont="1" applyBorder="1" applyAlignment="1">
      <alignment horizontal="center" vertical="center"/>
    </xf>
    <xf numFmtId="0" fontId="8" fillId="0" borderId="47" xfId="0" applyFont="1" applyBorder="1">
      <alignment vertical="center"/>
    </xf>
    <xf numFmtId="0" fontId="8" fillId="0" borderId="51" xfId="0" applyFont="1" applyBorder="1">
      <alignment vertical="center"/>
    </xf>
    <xf numFmtId="38" fontId="8" fillId="0" borderId="47" xfId="0" applyNumberFormat="1" applyFont="1" applyBorder="1">
      <alignment vertical="center"/>
    </xf>
    <xf numFmtId="177" fontId="11" fillId="0" borderId="47" xfId="2" applyNumberFormat="1" applyFont="1" applyBorder="1" applyAlignment="1">
      <alignment vertical="center" shrinkToFit="1"/>
    </xf>
    <xf numFmtId="177" fontId="11" fillId="0" borderId="51" xfId="2" applyNumberFormat="1" applyFont="1" applyBorder="1" applyAlignment="1">
      <alignment vertical="center" shrinkToFit="1"/>
    </xf>
    <xf numFmtId="38" fontId="11" fillId="4" borderId="47" xfId="1" applyFont="1" applyFill="1" applyBorder="1" applyAlignment="1">
      <alignment vertical="center" shrinkToFit="1"/>
    </xf>
    <xf numFmtId="38" fontId="11" fillId="4" borderId="51" xfId="1" applyFont="1" applyFill="1" applyBorder="1" applyAlignment="1">
      <alignment vertical="center" shrinkToFit="1"/>
    </xf>
    <xf numFmtId="0" fontId="38" fillId="5" borderId="24" xfId="0" applyFont="1" applyFill="1" applyBorder="1" applyAlignment="1">
      <alignment horizontal="center" vertical="center" wrapText="1"/>
    </xf>
    <xf numFmtId="0" fontId="20" fillId="6" borderId="28" xfId="0" applyFont="1" applyFill="1" applyBorder="1" applyAlignment="1">
      <alignment horizontal="center" vertical="center"/>
    </xf>
    <xf numFmtId="0" fontId="20" fillId="6" borderId="29" xfId="0" applyFont="1" applyFill="1" applyBorder="1" applyAlignment="1">
      <alignment horizontal="center" vertical="center"/>
    </xf>
    <xf numFmtId="0" fontId="8" fillId="0" borderId="52" xfId="0" applyFont="1" applyBorder="1">
      <alignment vertical="center"/>
    </xf>
    <xf numFmtId="177" fontId="11" fillId="0" borderId="52" xfId="2" applyNumberFormat="1" applyFont="1" applyBorder="1" applyAlignment="1">
      <alignment vertical="center" shrinkToFit="1"/>
    </xf>
    <xf numFmtId="38" fontId="11" fillId="4" borderId="52" xfId="1" applyFont="1" applyFill="1" applyBorder="1" applyAlignment="1">
      <alignment horizontal="center" vertical="center" shrinkToFit="1"/>
    </xf>
    <xf numFmtId="38" fontId="11" fillId="4" borderId="51" xfId="1" applyFont="1" applyFill="1" applyBorder="1" applyAlignment="1">
      <alignment horizontal="center" vertical="center" shrinkToFit="1"/>
    </xf>
    <xf numFmtId="38" fontId="11" fillId="4" borderId="49" xfId="1" applyFont="1" applyFill="1" applyBorder="1" applyAlignment="1">
      <alignment horizontal="center" vertical="center" shrinkToFit="1"/>
    </xf>
    <xf numFmtId="38" fontId="11" fillId="4" borderId="50" xfId="1" applyFont="1" applyFill="1" applyBorder="1" applyAlignment="1">
      <alignment horizontal="center" vertical="center" shrinkToFit="1"/>
    </xf>
    <xf numFmtId="0" fontId="8" fillId="0" borderId="48" xfId="0" applyFont="1" applyBorder="1">
      <alignment vertical="center"/>
    </xf>
    <xf numFmtId="177" fontId="11" fillId="0" borderId="48" xfId="2" applyNumberFormat="1" applyFont="1" applyBorder="1" applyAlignment="1">
      <alignment vertical="center" shrinkToFit="1"/>
    </xf>
    <xf numFmtId="38" fontId="11" fillId="4" borderId="48" xfId="1" applyFont="1" applyFill="1" applyBorder="1" applyAlignment="1">
      <alignment horizontal="center" vertical="center" shrinkToFit="1"/>
    </xf>
    <xf numFmtId="38" fontId="11" fillId="4" borderId="49" xfId="1" applyFont="1" applyFill="1" applyBorder="1" applyAlignment="1">
      <alignment horizontal="right" vertical="center" shrinkToFit="1"/>
    </xf>
    <xf numFmtId="38" fontId="11" fillId="4" borderId="50" xfId="1" applyFont="1" applyFill="1" applyBorder="1" applyAlignment="1">
      <alignment horizontal="right" vertical="center" shrinkToFit="1"/>
    </xf>
    <xf numFmtId="0" fontId="20" fillId="0" borderId="52" xfId="3" applyFont="1" applyBorder="1">
      <alignment vertical="center"/>
    </xf>
    <xf numFmtId="0" fontId="20" fillId="0" borderId="51" xfId="3" applyFont="1" applyBorder="1">
      <alignment vertical="center"/>
    </xf>
    <xf numFmtId="38" fontId="11" fillId="4" borderId="52" xfId="1" applyFont="1" applyFill="1" applyBorder="1" applyAlignment="1">
      <alignment horizontal="right" vertical="center" shrinkToFit="1"/>
    </xf>
    <xf numFmtId="38" fontId="11" fillId="4" borderId="51" xfId="1" applyFont="1" applyFill="1" applyBorder="1" applyAlignment="1">
      <alignment horizontal="right" vertical="center" shrinkToFit="1"/>
    </xf>
    <xf numFmtId="0" fontId="20" fillId="0" borderId="49" xfId="3" applyFont="1" applyBorder="1">
      <alignment vertical="center"/>
    </xf>
    <xf numFmtId="0" fontId="20" fillId="6" borderId="24" xfId="0" applyFont="1" applyFill="1" applyBorder="1" applyAlignment="1">
      <alignment horizontal="center" vertical="center"/>
    </xf>
    <xf numFmtId="0" fontId="20" fillId="6" borderId="18" xfId="0" applyFont="1" applyFill="1" applyBorder="1" applyAlignment="1">
      <alignment horizontal="center" vertical="center"/>
    </xf>
    <xf numFmtId="0" fontId="20" fillId="6" borderId="31" xfId="0" applyFont="1" applyFill="1" applyBorder="1" applyAlignment="1">
      <alignment horizontal="center" vertical="center"/>
    </xf>
    <xf numFmtId="0" fontId="39" fillId="5" borderId="24"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13" fillId="0" borderId="0" xfId="0" applyFont="1" applyAlignment="1">
      <alignment horizontal="right" vertical="center" indent="1"/>
    </xf>
    <xf numFmtId="0" fontId="13" fillId="0" borderId="26" xfId="0" applyFont="1" applyBorder="1" applyAlignment="1">
      <alignment horizontal="right" vertical="center" indent="1"/>
    </xf>
    <xf numFmtId="38" fontId="11" fillId="4" borderId="48" xfId="1" applyFont="1" applyFill="1" applyBorder="1" applyAlignment="1">
      <alignment horizontal="right" vertical="center" shrinkToFit="1"/>
    </xf>
    <xf numFmtId="0" fontId="20" fillId="0" borderId="50" xfId="3" applyFont="1" applyBorder="1">
      <alignment vertical="center"/>
    </xf>
    <xf numFmtId="177" fontId="20" fillId="0" borderId="49" xfId="3" applyNumberFormat="1" applyFont="1" applyBorder="1" applyAlignment="1">
      <alignment vertical="center" wrapText="1"/>
    </xf>
    <xf numFmtId="0" fontId="20" fillId="0" borderId="50" xfId="3" applyFont="1" applyBorder="1" applyAlignment="1">
      <alignment vertical="center" wrapText="1"/>
    </xf>
    <xf numFmtId="0" fontId="20" fillId="0" borderId="49" xfId="3" applyFont="1" applyBorder="1" applyAlignment="1">
      <alignment vertical="center" wrapText="1"/>
    </xf>
    <xf numFmtId="0" fontId="20" fillId="0" borderId="51" xfId="3" applyFont="1" applyBorder="1" applyAlignment="1">
      <alignment vertical="center" wrapText="1"/>
    </xf>
    <xf numFmtId="0" fontId="12" fillId="0" borderId="24" xfId="0" applyFont="1" applyBorder="1" applyAlignment="1">
      <alignment horizontal="center" vertical="center" wrapText="1"/>
    </xf>
    <xf numFmtId="0" fontId="8" fillId="0" borderId="18" xfId="0" applyFont="1" applyBorder="1" applyAlignment="1">
      <alignment horizontal="center" vertical="center"/>
    </xf>
    <xf numFmtId="0" fontId="8" fillId="0" borderId="46" xfId="0" applyFont="1" applyBorder="1" applyAlignment="1">
      <alignment horizontal="center" vertical="center"/>
    </xf>
    <xf numFmtId="0" fontId="12" fillId="0" borderId="53" xfId="0" applyFont="1" applyBorder="1" applyAlignment="1">
      <alignment horizontal="center" vertical="center" wrapText="1"/>
    </xf>
    <xf numFmtId="0" fontId="8" fillId="0" borderId="31" xfId="0" applyFont="1" applyBorder="1" applyAlignment="1">
      <alignment horizontal="center" vertical="center"/>
    </xf>
    <xf numFmtId="0" fontId="27" fillId="0" borderId="24" xfId="0" applyFont="1" applyBorder="1" applyAlignment="1">
      <alignment horizontal="center" vertical="center"/>
    </xf>
    <xf numFmtId="0" fontId="20" fillId="0" borderId="54" xfId="3" applyFont="1" applyBorder="1" applyAlignment="1">
      <alignment vertical="center" wrapText="1"/>
    </xf>
    <xf numFmtId="177" fontId="11" fillId="0" borderId="54" xfId="2" applyNumberFormat="1" applyFont="1" applyBorder="1" applyAlignment="1">
      <alignment vertical="center" shrinkToFit="1"/>
    </xf>
    <xf numFmtId="38" fontId="11" fillId="4" borderId="54" xfId="1" applyFont="1" applyFill="1" applyBorder="1" applyAlignment="1">
      <alignment horizontal="right" vertical="center" shrinkToFit="1"/>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FFFF99"/>
      <color rgb="FFFFCC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200025</xdr:colOff>
      <xdr:row>14</xdr:row>
      <xdr:rowOff>5862</xdr:rowOff>
    </xdr:from>
    <xdr:to>
      <xdr:col>0</xdr:col>
      <xdr:colOff>380025</xdr:colOff>
      <xdr:row>14</xdr:row>
      <xdr:rowOff>185862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a:spLocks noChangeAspect="1"/>
        </xdr:cNvSpPr>
      </xdr:nvSpPr>
      <xdr:spPr>
        <a:xfrm>
          <a:off x="200025" y="2672862"/>
          <a:ext cx="180000" cy="180000"/>
        </a:xfrm>
        <a:prstGeom prst="rect">
          <a:avLst/>
        </a:prstGeom>
        <a:no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１</a:t>
          </a:r>
        </a:p>
      </xdr:txBody>
    </xdr:sp>
    <xdr:clientData/>
  </xdr:twoCellAnchor>
  <xdr:twoCellAnchor>
    <xdr:from>
      <xdr:col>1</xdr:col>
      <xdr:colOff>161925</xdr:colOff>
      <xdr:row>14</xdr:row>
      <xdr:rowOff>5862</xdr:rowOff>
    </xdr:from>
    <xdr:to>
      <xdr:col>1</xdr:col>
      <xdr:colOff>341925</xdr:colOff>
      <xdr:row>14</xdr:row>
      <xdr:rowOff>185862</xdr:rowOff>
    </xdr:to>
    <xdr:sp macro="" textlink="">
      <xdr:nvSpPr>
        <xdr:cNvPr id="121" name="テキスト ボックス 120">
          <a:extLst>
            <a:ext uri="{FF2B5EF4-FFF2-40B4-BE49-F238E27FC236}">
              <a16:creationId xmlns:a16="http://schemas.microsoft.com/office/drawing/2014/main" id="{00000000-0008-0000-0000-000079000000}"/>
            </a:ext>
          </a:extLst>
        </xdr:cNvPr>
        <xdr:cNvSpPr txBox="1">
          <a:spLocks noChangeAspect="1"/>
        </xdr:cNvSpPr>
      </xdr:nvSpPr>
      <xdr:spPr>
        <a:xfrm>
          <a:off x="821348" y="2672862"/>
          <a:ext cx="180000" cy="180000"/>
        </a:xfrm>
        <a:prstGeom prst="rect">
          <a:avLst/>
        </a:prstGeom>
        <a:no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２</a:t>
          </a:r>
        </a:p>
      </xdr:txBody>
    </xdr:sp>
    <xdr:clientData/>
  </xdr:twoCellAnchor>
  <xdr:twoCellAnchor>
    <xdr:from>
      <xdr:col>3</xdr:col>
      <xdr:colOff>104775</xdr:colOff>
      <xdr:row>14</xdr:row>
      <xdr:rowOff>5862</xdr:rowOff>
    </xdr:from>
    <xdr:to>
      <xdr:col>3</xdr:col>
      <xdr:colOff>284775</xdr:colOff>
      <xdr:row>14</xdr:row>
      <xdr:rowOff>185862</xdr:rowOff>
    </xdr:to>
    <xdr:sp macro="" textlink="">
      <xdr:nvSpPr>
        <xdr:cNvPr id="123" name="テキスト ボックス 122">
          <a:extLst>
            <a:ext uri="{FF2B5EF4-FFF2-40B4-BE49-F238E27FC236}">
              <a16:creationId xmlns:a16="http://schemas.microsoft.com/office/drawing/2014/main" id="{00000000-0008-0000-0000-00007B000000}"/>
            </a:ext>
          </a:extLst>
        </xdr:cNvPr>
        <xdr:cNvSpPr txBox="1">
          <a:spLocks noChangeAspect="1"/>
        </xdr:cNvSpPr>
      </xdr:nvSpPr>
      <xdr:spPr>
        <a:xfrm>
          <a:off x="1548179" y="2672862"/>
          <a:ext cx="180000" cy="180000"/>
        </a:xfrm>
        <a:prstGeom prst="rect">
          <a:avLst/>
        </a:prstGeom>
        <a:no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３</a:t>
          </a:r>
        </a:p>
      </xdr:txBody>
    </xdr:sp>
    <xdr:clientData/>
  </xdr:twoCellAnchor>
  <xdr:twoCellAnchor>
    <xdr:from>
      <xdr:col>4</xdr:col>
      <xdr:colOff>238125</xdr:colOff>
      <xdr:row>14</xdr:row>
      <xdr:rowOff>5862</xdr:rowOff>
    </xdr:from>
    <xdr:to>
      <xdr:col>4</xdr:col>
      <xdr:colOff>418125</xdr:colOff>
      <xdr:row>14</xdr:row>
      <xdr:rowOff>185862</xdr:rowOff>
    </xdr:to>
    <xdr:sp macro="" textlink="">
      <xdr:nvSpPr>
        <xdr:cNvPr id="125" name="テキスト ボックス 124">
          <a:extLst>
            <a:ext uri="{FF2B5EF4-FFF2-40B4-BE49-F238E27FC236}">
              <a16:creationId xmlns:a16="http://schemas.microsoft.com/office/drawing/2014/main" id="{00000000-0008-0000-0000-00007D000000}"/>
            </a:ext>
          </a:extLst>
        </xdr:cNvPr>
        <xdr:cNvSpPr txBox="1">
          <a:spLocks noChangeAspect="1"/>
        </xdr:cNvSpPr>
      </xdr:nvSpPr>
      <xdr:spPr>
        <a:xfrm>
          <a:off x="2113817" y="2672862"/>
          <a:ext cx="180000" cy="180000"/>
        </a:xfrm>
        <a:prstGeom prst="rect">
          <a:avLst/>
        </a:prstGeom>
        <a:no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４</a:t>
          </a:r>
        </a:p>
      </xdr:txBody>
    </xdr:sp>
    <xdr:clientData/>
  </xdr:twoCellAnchor>
  <xdr:twoCellAnchor>
    <xdr:from>
      <xdr:col>5</xdr:col>
      <xdr:colOff>257175</xdr:colOff>
      <xdr:row>14</xdr:row>
      <xdr:rowOff>5862</xdr:rowOff>
    </xdr:from>
    <xdr:to>
      <xdr:col>5</xdr:col>
      <xdr:colOff>437175</xdr:colOff>
      <xdr:row>14</xdr:row>
      <xdr:rowOff>185862</xdr:rowOff>
    </xdr:to>
    <xdr:sp macro="" textlink="">
      <xdr:nvSpPr>
        <xdr:cNvPr id="126" name="テキスト ボックス 125">
          <a:extLst>
            <a:ext uri="{FF2B5EF4-FFF2-40B4-BE49-F238E27FC236}">
              <a16:creationId xmlns:a16="http://schemas.microsoft.com/office/drawing/2014/main" id="{00000000-0008-0000-0000-00007E000000}"/>
            </a:ext>
          </a:extLst>
        </xdr:cNvPr>
        <xdr:cNvSpPr txBox="1">
          <a:spLocks noChangeAspect="1"/>
        </xdr:cNvSpPr>
      </xdr:nvSpPr>
      <xdr:spPr>
        <a:xfrm>
          <a:off x="2902194" y="2672862"/>
          <a:ext cx="180000" cy="180000"/>
        </a:xfrm>
        <a:prstGeom prst="rect">
          <a:avLst/>
        </a:prstGeom>
        <a:no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５</a:t>
          </a:r>
        </a:p>
      </xdr:txBody>
    </xdr:sp>
    <xdr:clientData/>
  </xdr:twoCellAnchor>
  <xdr:twoCellAnchor>
    <xdr:from>
      <xdr:col>6</xdr:col>
      <xdr:colOff>295275</xdr:colOff>
      <xdr:row>14</xdr:row>
      <xdr:rowOff>5862</xdr:rowOff>
    </xdr:from>
    <xdr:to>
      <xdr:col>6</xdr:col>
      <xdr:colOff>475275</xdr:colOff>
      <xdr:row>14</xdr:row>
      <xdr:rowOff>185862</xdr:rowOff>
    </xdr:to>
    <xdr:sp macro="" textlink="">
      <xdr:nvSpPr>
        <xdr:cNvPr id="127" name="テキスト ボックス 126">
          <a:extLst>
            <a:ext uri="{FF2B5EF4-FFF2-40B4-BE49-F238E27FC236}">
              <a16:creationId xmlns:a16="http://schemas.microsoft.com/office/drawing/2014/main" id="{00000000-0008-0000-0000-00007F000000}"/>
            </a:ext>
          </a:extLst>
        </xdr:cNvPr>
        <xdr:cNvSpPr txBox="1">
          <a:spLocks noChangeAspect="1"/>
        </xdr:cNvSpPr>
      </xdr:nvSpPr>
      <xdr:spPr>
        <a:xfrm>
          <a:off x="3709621" y="2672862"/>
          <a:ext cx="180000" cy="180000"/>
        </a:xfrm>
        <a:prstGeom prst="rect">
          <a:avLst/>
        </a:prstGeom>
        <a:no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６</a:t>
          </a:r>
        </a:p>
      </xdr:txBody>
    </xdr:sp>
    <xdr:clientData/>
  </xdr:twoCellAnchor>
  <xdr:twoCellAnchor>
    <xdr:from>
      <xdr:col>7</xdr:col>
      <xdr:colOff>266700</xdr:colOff>
      <xdr:row>14</xdr:row>
      <xdr:rowOff>5862</xdr:rowOff>
    </xdr:from>
    <xdr:to>
      <xdr:col>7</xdr:col>
      <xdr:colOff>446700</xdr:colOff>
      <xdr:row>14</xdr:row>
      <xdr:rowOff>185862</xdr:rowOff>
    </xdr:to>
    <xdr:sp macro="" textlink="">
      <xdr:nvSpPr>
        <xdr:cNvPr id="128" name="テキスト ボックス 127">
          <a:extLst>
            <a:ext uri="{FF2B5EF4-FFF2-40B4-BE49-F238E27FC236}">
              <a16:creationId xmlns:a16="http://schemas.microsoft.com/office/drawing/2014/main" id="{00000000-0008-0000-0000-000080000000}"/>
            </a:ext>
          </a:extLst>
        </xdr:cNvPr>
        <xdr:cNvSpPr txBox="1">
          <a:spLocks noChangeAspect="1"/>
        </xdr:cNvSpPr>
      </xdr:nvSpPr>
      <xdr:spPr>
        <a:xfrm>
          <a:off x="4450373" y="2672862"/>
          <a:ext cx="180000" cy="180000"/>
        </a:xfrm>
        <a:prstGeom prst="rect">
          <a:avLst/>
        </a:prstGeom>
        <a:no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７</a:t>
          </a:r>
        </a:p>
      </xdr:txBody>
    </xdr:sp>
    <xdr:clientData/>
  </xdr:twoCellAnchor>
  <xdr:twoCellAnchor>
    <xdr:from>
      <xdr:col>8</xdr:col>
      <xdr:colOff>171450</xdr:colOff>
      <xdr:row>14</xdr:row>
      <xdr:rowOff>5862</xdr:rowOff>
    </xdr:from>
    <xdr:to>
      <xdr:col>8</xdr:col>
      <xdr:colOff>351450</xdr:colOff>
      <xdr:row>14</xdr:row>
      <xdr:rowOff>185862</xdr:rowOff>
    </xdr:to>
    <xdr:sp macro="" textlink="">
      <xdr:nvSpPr>
        <xdr:cNvPr id="129" name="テキスト ボックス 128">
          <a:extLst>
            <a:ext uri="{FF2B5EF4-FFF2-40B4-BE49-F238E27FC236}">
              <a16:creationId xmlns:a16="http://schemas.microsoft.com/office/drawing/2014/main" id="{00000000-0008-0000-0000-000081000000}"/>
            </a:ext>
          </a:extLst>
        </xdr:cNvPr>
        <xdr:cNvSpPr txBox="1">
          <a:spLocks noChangeAspect="1"/>
        </xdr:cNvSpPr>
      </xdr:nvSpPr>
      <xdr:spPr>
        <a:xfrm>
          <a:off x="5124450" y="2672862"/>
          <a:ext cx="180000" cy="180000"/>
        </a:xfrm>
        <a:prstGeom prst="rect">
          <a:avLst/>
        </a:prstGeom>
        <a:no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８</a:t>
          </a:r>
        </a:p>
      </xdr:txBody>
    </xdr:sp>
    <xdr:clientData/>
  </xdr:twoCellAnchor>
  <xdr:twoCellAnchor>
    <xdr:from>
      <xdr:col>9</xdr:col>
      <xdr:colOff>257175</xdr:colOff>
      <xdr:row>14</xdr:row>
      <xdr:rowOff>5862</xdr:rowOff>
    </xdr:from>
    <xdr:to>
      <xdr:col>9</xdr:col>
      <xdr:colOff>437175</xdr:colOff>
      <xdr:row>14</xdr:row>
      <xdr:rowOff>185862</xdr:rowOff>
    </xdr:to>
    <xdr:sp macro="" textlink="">
      <xdr:nvSpPr>
        <xdr:cNvPr id="130" name="テキスト ボックス 129">
          <a:extLst>
            <a:ext uri="{FF2B5EF4-FFF2-40B4-BE49-F238E27FC236}">
              <a16:creationId xmlns:a16="http://schemas.microsoft.com/office/drawing/2014/main" id="{00000000-0008-0000-0000-000082000000}"/>
            </a:ext>
          </a:extLst>
        </xdr:cNvPr>
        <xdr:cNvSpPr txBox="1">
          <a:spLocks noChangeAspect="1"/>
        </xdr:cNvSpPr>
      </xdr:nvSpPr>
      <xdr:spPr>
        <a:xfrm>
          <a:off x="5789002" y="2672862"/>
          <a:ext cx="180000" cy="180000"/>
        </a:xfrm>
        <a:prstGeom prst="rect">
          <a:avLst/>
        </a:prstGeom>
        <a:no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９</a:t>
          </a:r>
        </a:p>
      </xdr:txBody>
    </xdr:sp>
    <xdr:clientData/>
  </xdr:twoCellAnchor>
  <xdr:twoCellAnchor>
    <xdr:from>
      <xdr:col>5</xdr:col>
      <xdr:colOff>16566</xdr:colOff>
      <xdr:row>23</xdr:row>
      <xdr:rowOff>18783</xdr:rowOff>
    </xdr:from>
    <xdr:to>
      <xdr:col>5</xdr:col>
      <xdr:colOff>196566</xdr:colOff>
      <xdr:row>24</xdr:row>
      <xdr:rowOff>8283</xdr:rowOff>
    </xdr:to>
    <xdr:sp macro="" textlink="">
      <xdr:nvSpPr>
        <xdr:cNvPr id="132" name="テキスト ボックス 131">
          <a:extLst>
            <a:ext uri="{FF2B5EF4-FFF2-40B4-BE49-F238E27FC236}">
              <a16:creationId xmlns:a16="http://schemas.microsoft.com/office/drawing/2014/main" id="{00000000-0008-0000-0000-000084000000}"/>
            </a:ext>
          </a:extLst>
        </xdr:cNvPr>
        <xdr:cNvSpPr txBox="1">
          <a:spLocks noChangeAspect="1"/>
        </xdr:cNvSpPr>
      </xdr:nvSpPr>
      <xdr:spPr>
        <a:xfrm>
          <a:off x="2650436" y="4400283"/>
          <a:ext cx="180000" cy="180000"/>
        </a:xfrm>
        <a:prstGeom prst="rect">
          <a:avLst/>
        </a:prstGeom>
        <a:solidFill>
          <a:schemeClr val="bg1"/>
        </a:solid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000">
              <a:solidFill>
                <a:srgbClr val="0070C0"/>
              </a:solidFill>
              <a:latin typeface="BIZ UDPゴシック" panose="020B0400000000000000" pitchFamily="50" charset="-128"/>
              <a:ea typeface="BIZ UDPゴシック" panose="020B0400000000000000" pitchFamily="50" charset="-128"/>
            </a:rPr>
            <a:t>11</a:t>
          </a:r>
          <a:endParaRPr kumimoji="1" lang="ja-JP" altLang="en-US" sz="10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24848</xdr:colOff>
      <xdr:row>23</xdr:row>
      <xdr:rowOff>16565</xdr:rowOff>
    </xdr:from>
    <xdr:to>
      <xdr:col>7</xdr:col>
      <xdr:colOff>204848</xdr:colOff>
      <xdr:row>24</xdr:row>
      <xdr:rowOff>6065</xdr:rowOff>
    </xdr:to>
    <xdr:sp macro="" textlink="">
      <xdr:nvSpPr>
        <xdr:cNvPr id="133" name="テキスト ボックス 132">
          <a:extLst>
            <a:ext uri="{FF2B5EF4-FFF2-40B4-BE49-F238E27FC236}">
              <a16:creationId xmlns:a16="http://schemas.microsoft.com/office/drawing/2014/main" id="{00000000-0008-0000-0000-000085000000}"/>
            </a:ext>
          </a:extLst>
        </xdr:cNvPr>
        <xdr:cNvSpPr txBox="1">
          <a:spLocks noChangeAspect="1"/>
        </xdr:cNvSpPr>
      </xdr:nvSpPr>
      <xdr:spPr>
        <a:xfrm>
          <a:off x="4199283" y="4398065"/>
          <a:ext cx="180000" cy="180000"/>
        </a:xfrm>
        <a:prstGeom prst="rect">
          <a:avLst/>
        </a:prstGeom>
        <a:solidFill>
          <a:schemeClr val="bg1"/>
        </a:solid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000">
              <a:solidFill>
                <a:srgbClr val="0070C0"/>
              </a:solidFill>
              <a:latin typeface="BIZ UDPゴシック" panose="020B0400000000000000" pitchFamily="50" charset="-128"/>
              <a:ea typeface="BIZ UDPゴシック" panose="020B0400000000000000" pitchFamily="50" charset="-128"/>
            </a:rPr>
            <a:t>12</a:t>
          </a:r>
          <a:endParaRPr kumimoji="1" lang="ja-JP" altLang="en-US" sz="10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27546</xdr:colOff>
      <xdr:row>23</xdr:row>
      <xdr:rowOff>16566</xdr:rowOff>
    </xdr:from>
    <xdr:to>
      <xdr:col>9</xdr:col>
      <xdr:colOff>207546</xdr:colOff>
      <xdr:row>24</xdr:row>
      <xdr:rowOff>6066</xdr:rowOff>
    </xdr:to>
    <xdr:sp macro="" textlink="">
      <xdr:nvSpPr>
        <xdr:cNvPr id="134" name="テキスト ボックス 133">
          <a:extLst>
            <a:ext uri="{FF2B5EF4-FFF2-40B4-BE49-F238E27FC236}">
              <a16:creationId xmlns:a16="http://schemas.microsoft.com/office/drawing/2014/main" id="{00000000-0008-0000-0000-000086000000}"/>
            </a:ext>
          </a:extLst>
        </xdr:cNvPr>
        <xdr:cNvSpPr txBox="1">
          <a:spLocks noChangeAspect="1"/>
        </xdr:cNvSpPr>
      </xdr:nvSpPr>
      <xdr:spPr>
        <a:xfrm>
          <a:off x="5552046" y="4398066"/>
          <a:ext cx="180000" cy="180000"/>
        </a:xfrm>
        <a:prstGeom prst="rect">
          <a:avLst/>
        </a:prstGeom>
        <a:solidFill>
          <a:schemeClr val="bg1"/>
        </a:solid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000">
              <a:solidFill>
                <a:srgbClr val="0070C0"/>
              </a:solidFill>
              <a:latin typeface="BIZ UDPゴシック" panose="020B0400000000000000" pitchFamily="50" charset="-128"/>
              <a:ea typeface="BIZ UDPゴシック" panose="020B0400000000000000" pitchFamily="50" charset="-128"/>
            </a:rPr>
            <a:t>13</a:t>
          </a:r>
          <a:endParaRPr kumimoji="1" lang="ja-JP" altLang="en-US" sz="10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2699</xdr:colOff>
      <xdr:row>29</xdr:row>
      <xdr:rowOff>0</xdr:rowOff>
    </xdr:from>
    <xdr:to>
      <xdr:col>9</xdr:col>
      <xdr:colOff>182699</xdr:colOff>
      <xdr:row>29</xdr:row>
      <xdr:rowOff>180000</xdr:rowOff>
    </xdr:to>
    <xdr:sp macro="" textlink="">
      <xdr:nvSpPr>
        <xdr:cNvPr id="135" name="テキスト ボックス 134">
          <a:extLst>
            <a:ext uri="{FF2B5EF4-FFF2-40B4-BE49-F238E27FC236}">
              <a16:creationId xmlns:a16="http://schemas.microsoft.com/office/drawing/2014/main" id="{00000000-0008-0000-0000-000087000000}"/>
            </a:ext>
          </a:extLst>
        </xdr:cNvPr>
        <xdr:cNvSpPr txBox="1">
          <a:spLocks noChangeAspect="1"/>
        </xdr:cNvSpPr>
      </xdr:nvSpPr>
      <xdr:spPr>
        <a:xfrm>
          <a:off x="5534526" y="5524500"/>
          <a:ext cx="180000" cy="180000"/>
        </a:xfrm>
        <a:prstGeom prst="rect">
          <a:avLst/>
        </a:prstGeom>
        <a:solidFill>
          <a:schemeClr val="bg1"/>
        </a:solid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000">
              <a:solidFill>
                <a:srgbClr val="0070C0"/>
              </a:solidFill>
              <a:latin typeface="BIZ UDPゴシック" panose="020B0400000000000000" pitchFamily="50" charset="-128"/>
              <a:ea typeface="BIZ UDPゴシック" panose="020B0400000000000000" pitchFamily="50" charset="-128"/>
            </a:rPr>
            <a:t>14</a:t>
          </a:r>
          <a:endParaRPr kumimoji="1" lang="ja-JP" altLang="en-US" sz="10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2699</xdr:colOff>
      <xdr:row>31</xdr:row>
      <xdr:rowOff>0</xdr:rowOff>
    </xdr:from>
    <xdr:to>
      <xdr:col>9</xdr:col>
      <xdr:colOff>182699</xdr:colOff>
      <xdr:row>31</xdr:row>
      <xdr:rowOff>180000</xdr:rowOff>
    </xdr:to>
    <xdr:sp macro="" textlink="">
      <xdr:nvSpPr>
        <xdr:cNvPr id="136" name="テキスト ボックス 135">
          <a:extLst>
            <a:ext uri="{FF2B5EF4-FFF2-40B4-BE49-F238E27FC236}">
              <a16:creationId xmlns:a16="http://schemas.microsoft.com/office/drawing/2014/main" id="{00000000-0008-0000-0000-000088000000}"/>
            </a:ext>
          </a:extLst>
        </xdr:cNvPr>
        <xdr:cNvSpPr txBox="1">
          <a:spLocks noChangeAspect="1"/>
        </xdr:cNvSpPr>
      </xdr:nvSpPr>
      <xdr:spPr>
        <a:xfrm>
          <a:off x="5534526" y="5905500"/>
          <a:ext cx="180000" cy="180000"/>
        </a:xfrm>
        <a:prstGeom prst="rect">
          <a:avLst/>
        </a:prstGeom>
        <a:no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000">
              <a:solidFill>
                <a:srgbClr val="0070C0"/>
              </a:solidFill>
              <a:latin typeface="BIZ UDPゴシック" panose="020B0400000000000000" pitchFamily="50" charset="-128"/>
              <a:ea typeface="BIZ UDPゴシック" panose="020B0400000000000000" pitchFamily="50" charset="-128"/>
            </a:rPr>
            <a:t>15</a:t>
          </a:r>
          <a:endParaRPr kumimoji="1" lang="ja-JP" altLang="en-US" sz="10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2699</xdr:colOff>
      <xdr:row>49</xdr:row>
      <xdr:rowOff>0</xdr:rowOff>
    </xdr:from>
    <xdr:to>
      <xdr:col>9</xdr:col>
      <xdr:colOff>182699</xdr:colOff>
      <xdr:row>49</xdr:row>
      <xdr:rowOff>180000</xdr:rowOff>
    </xdr:to>
    <xdr:sp macro="" textlink="">
      <xdr:nvSpPr>
        <xdr:cNvPr id="138" name="テキスト ボックス 137">
          <a:extLst>
            <a:ext uri="{FF2B5EF4-FFF2-40B4-BE49-F238E27FC236}">
              <a16:creationId xmlns:a16="http://schemas.microsoft.com/office/drawing/2014/main" id="{00000000-0008-0000-0000-00008A000000}"/>
            </a:ext>
          </a:extLst>
        </xdr:cNvPr>
        <xdr:cNvSpPr txBox="1">
          <a:spLocks noChangeAspect="1"/>
        </xdr:cNvSpPr>
      </xdr:nvSpPr>
      <xdr:spPr>
        <a:xfrm>
          <a:off x="5534526" y="7810500"/>
          <a:ext cx="180000" cy="180000"/>
        </a:xfrm>
        <a:prstGeom prst="rect">
          <a:avLst/>
        </a:prstGeom>
        <a:solidFill>
          <a:schemeClr val="bg1"/>
        </a:solid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000">
              <a:solidFill>
                <a:srgbClr val="0070C0"/>
              </a:solidFill>
              <a:latin typeface="BIZ UDPゴシック" panose="020B0400000000000000" pitchFamily="50" charset="-128"/>
              <a:ea typeface="BIZ UDPゴシック" panose="020B0400000000000000" pitchFamily="50" charset="-128"/>
            </a:rPr>
            <a:t>17</a:t>
          </a:r>
          <a:endParaRPr kumimoji="1" lang="ja-JP" altLang="en-US" sz="10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434199</xdr:colOff>
      <xdr:row>51</xdr:row>
      <xdr:rowOff>10500</xdr:rowOff>
    </xdr:from>
    <xdr:to>
      <xdr:col>2</xdr:col>
      <xdr:colOff>108641</xdr:colOff>
      <xdr:row>52</xdr:row>
      <xdr:rowOff>0</xdr:rowOff>
    </xdr:to>
    <xdr:sp macro="" textlink="">
      <xdr:nvSpPr>
        <xdr:cNvPr id="139" name="テキスト ボックス 138">
          <a:extLst>
            <a:ext uri="{FF2B5EF4-FFF2-40B4-BE49-F238E27FC236}">
              <a16:creationId xmlns:a16="http://schemas.microsoft.com/office/drawing/2014/main" id="{00000000-0008-0000-0000-00008B000000}"/>
            </a:ext>
          </a:extLst>
        </xdr:cNvPr>
        <xdr:cNvSpPr txBox="1">
          <a:spLocks noChangeAspect="1"/>
        </xdr:cNvSpPr>
      </xdr:nvSpPr>
      <xdr:spPr>
        <a:xfrm>
          <a:off x="1088525" y="8202000"/>
          <a:ext cx="179681" cy="180000"/>
        </a:xfrm>
        <a:prstGeom prst="rect">
          <a:avLst/>
        </a:prstGeom>
        <a:solidFill>
          <a:schemeClr val="bg1"/>
        </a:solid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000">
              <a:solidFill>
                <a:srgbClr val="0070C0"/>
              </a:solidFill>
              <a:latin typeface="BIZ UDPゴシック" panose="020B0400000000000000" pitchFamily="50" charset="-128"/>
              <a:ea typeface="BIZ UDPゴシック" panose="020B0400000000000000" pitchFamily="50" charset="-128"/>
            </a:rPr>
            <a:t>17</a:t>
          </a:r>
          <a:endParaRPr kumimoji="1" lang="ja-JP" altLang="en-US" sz="10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0</xdr:colOff>
      <xdr:row>51</xdr:row>
      <xdr:rowOff>9525</xdr:rowOff>
    </xdr:from>
    <xdr:to>
      <xdr:col>5</xdr:col>
      <xdr:colOff>180000</xdr:colOff>
      <xdr:row>51</xdr:row>
      <xdr:rowOff>189525</xdr:rowOff>
    </xdr:to>
    <xdr:sp macro="" textlink="">
      <xdr:nvSpPr>
        <xdr:cNvPr id="140" name="テキスト ボックス 139">
          <a:extLst>
            <a:ext uri="{FF2B5EF4-FFF2-40B4-BE49-F238E27FC236}">
              <a16:creationId xmlns:a16="http://schemas.microsoft.com/office/drawing/2014/main" id="{00000000-0008-0000-0000-00008C000000}"/>
            </a:ext>
          </a:extLst>
        </xdr:cNvPr>
        <xdr:cNvSpPr txBox="1">
          <a:spLocks noChangeAspect="1"/>
        </xdr:cNvSpPr>
      </xdr:nvSpPr>
      <xdr:spPr>
        <a:xfrm>
          <a:off x="2638425" y="8201025"/>
          <a:ext cx="180000" cy="180000"/>
        </a:xfrm>
        <a:prstGeom prst="rect">
          <a:avLst/>
        </a:prstGeom>
        <a:solidFill>
          <a:schemeClr val="bg1"/>
        </a:solid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000">
              <a:solidFill>
                <a:srgbClr val="0070C0"/>
              </a:solidFill>
              <a:latin typeface="BIZ UDPゴシック" panose="020B0400000000000000" pitchFamily="50" charset="-128"/>
              <a:ea typeface="BIZ UDPゴシック" panose="020B0400000000000000" pitchFamily="50" charset="-128"/>
            </a:rPr>
            <a:t>18</a:t>
          </a:r>
          <a:endParaRPr kumimoji="1" lang="ja-JP" altLang="en-US" sz="10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2699</xdr:colOff>
      <xdr:row>51</xdr:row>
      <xdr:rowOff>0</xdr:rowOff>
    </xdr:from>
    <xdr:to>
      <xdr:col>9</xdr:col>
      <xdr:colOff>182699</xdr:colOff>
      <xdr:row>51</xdr:row>
      <xdr:rowOff>180000</xdr:rowOff>
    </xdr:to>
    <xdr:sp macro="" textlink="">
      <xdr:nvSpPr>
        <xdr:cNvPr id="141" name="テキスト ボックス 140">
          <a:extLst>
            <a:ext uri="{FF2B5EF4-FFF2-40B4-BE49-F238E27FC236}">
              <a16:creationId xmlns:a16="http://schemas.microsoft.com/office/drawing/2014/main" id="{00000000-0008-0000-0000-00008D000000}"/>
            </a:ext>
          </a:extLst>
        </xdr:cNvPr>
        <xdr:cNvSpPr txBox="1">
          <a:spLocks noChangeAspect="1"/>
        </xdr:cNvSpPr>
      </xdr:nvSpPr>
      <xdr:spPr>
        <a:xfrm>
          <a:off x="5534526" y="8191500"/>
          <a:ext cx="180000" cy="180000"/>
        </a:xfrm>
        <a:prstGeom prst="rect">
          <a:avLst/>
        </a:prstGeom>
        <a:solidFill>
          <a:schemeClr val="bg1"/>
        </a:solid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000">
              <a:solidFill>
                <a:srgbClr val="0070C0"/>
              </a:solidFill>
              <a:latin typeface="BIZ UDPゴシック" panose="020B0400000000000000" pitchFamily="50" charset="-128"/>
              <a:ea typeface="BIZ UDPゴシック" panose="020B0400000000000000" pitchFamily="50" charset="-128"/>
            </a:rPr>
            <a:t>19</a:t>
          </a:r>
          <a:endParaRPr kumimoji="1" lang="ja-JP" altLang="en-US" sz="10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13</xdr:col>
      <xdr:colOff>0</xdr:colOff>
      <xdr:row>7</xdr:row>
      <xdr:rowOff>10500</xdr:rowOff>
    </xdr:from>
    <xdr:to>
      <xdr:col>13</xdr:col>
      <xdr:colOff>180000</xdr:colOff>
      <xdr:row>8</xdr:row>
      <xdr:rowOff>0</xdr:rowOff>
    </xdr:to>
    <xdr:sp macro="" textlink="">
      <xdr:nvSpPr>
        <xdr:cNvPr id="142" name="テキスト ボックス 141">
          <a:extLst>
            <a:ext uri="{FF2B5EF4-FFF2-40B4-BE49-F238E27FC236}">
              <a16:creationId xmlns:a16="http://schemas.microsoft.com/office/drawing/2014/main" id="{00000000-0008-0000-0000-00008E000000}"/>
            </a:ext>
          </a:extLst>
        </xdr:cNvPr>
        <xdr:cNvSpPr txBox="1">
          <a:spLocks noChangeAspect="1"/>
        </xdr:cNvSpPr>
      </xdr:nvSpPr>
      <xdr:spPr>
        <a:xfrm>
          <a:off x="8763000" y="31610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１</a:t>
          </a:r>
        </a:p>
      </xdr:txBody>
    </xdr:sp>
    <xdr:clientData/>
  </xdr:twoCellAnchor>
  <xdr:twoCellAnchor editAs="oneCell">
    <xdr:from>
      <xdr:col>13</xdr:col>
      <xdr:colOff>0</xdr:colOff>
      <xdr:row>10</xdr:row>
      <xdr:rowOff>0</xdr:rowOff>
    </xdr:from>
    <xdr:to>
      <xdr:col>13</xdr:col>
      <xdr:colOff>180000</xdr:colOff>
      <xdr:row>10</xdr:row>
      <xdr:rowOff>180000</xdr:rowOff>
    </xdr:to>
    <xdr:sp macro="" textlink="">
      <xdr:nvSpPr>
        <xdr:cNvPr id="143" name="テキスト ボックス 142">
          <a:extLst>
            <a:ext uri="{FF2B5EF4-FFF2-40B4-BE49-F238E27FC236}">
              <a16:creationId xmlns:a16="http://schemas.microsoft.com/office/drawing/2014/main" id="{00000000-0008-0000-0000-00008F000000}"/>
            </a:ext>
          </a:extLst>
        </xdr:cNvPr>
        <xdr:cNvSpPr txBox="1">
          <a:spLocks noChangeAspect="1"/>
        </xdr:cNvSpPr>
      </xdr:nvSpPr>
      <xdr:spPr>
        <a:xfrm>
          <a:off x="8763000" y="35315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２</a:t>
          </a:r>
        </a:p>
      </xdr:txBody>
    </xdr:sp>
    <xdr:clientData/>
  </xdr:twoCellAnchor>
  <xdr:twoCellAnchor editAs="oneCell">
    <xdr:from>
      <xdr:col>13</xdr:col>
      <xdr:colOff>0</xdr:colOff>
      <xdr:row>12</xdr:row>
      <xdr:rowOff>0</xdr:rowOff>
    </xdr:from>
    <xdr:to>
      <xdr:col>13</xdr:col>
      <xdr:colOff>180000</xdr:colOff>
      <xdr:row>12</xdr:row>
      <xdr:rowOff>180000</xdr:rowOff>
    </xdr:to>
    <xdr:sp macro="" textlink="">
      <xdr:nvSpPr>
        <xdr:cNvPr id="144" name="テキスト ボックス 143">
          <a:extLst>
            <a:ext uri="{FF2B5EF4-FFF2-40B4-BE49-F238E27FC236}">
              <a16:creationId xmlns:a16="http://schemas.microsoft.com/office/drawing/2014/main" id="{00000000-0008-0000-0000-000090000000}"/>
            </a:ext>
          </a:extLst>
        </xdr:cNvPr>
        <xdr:cNvSpPr txBox="1">
          <a:spLocks noChangeAspect="1"/>
        </xdr:cNvSpPr>
      </xdr:nvSpPr>
      <xdr:spPr>
        <a:xfrm>
          <a:off x="8763000" y="39125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３</a:t>
          </a:r>
        </a:p>
      </xdr:txBody>
    </xdr:sp>
    <xdr:clientData/>
  </xdr:twoCellAnchor>
  <xdr:twoCellAnchor editAs="oneCell">
    <xdr:from>
      <xdr:col>13</xdr:col>
      <xdr:colOff>0</xdr:colOff>
      <xdr:row>14</xdr:row>
      <xdr:rowOff>0</xdr:rowOff>
    </xdr:from>
    <xdr:to>
      <xdr:col>13</xdr:col>
      <xdr:colOff>180000</xdr:colOff>
      <xdr:row>14</xdr:row>
      <xdr:rowOff>180000</xdr:rowOff>
    </xdr:to>
    <xdr:sp macro="" textlink="">
      <xdr:nvSpPr>
        <xdr:cNvPr id="145" name="テキスト ボックス 144">
          <a:extLst>
            <a:ext uri="{FF2B5EF4-FFF2-40B4-BE49-F238E27FC236}">
              <a16:creationId xmlns:a16="http://schemas.microsoft.com/office/drawing/2014/main" id="{00000000-0008-0000-0000-000091000000}"/>
            </a:ext>
          </a:extLst>
        </xdr:cNvPr>
        <xdr:cNvSpPr txBox="1">
          <a:spLocks noChangeAspect="1"/>
        </xdr:cNvSpPr>
      </xdr:nvSpPr>
      <xdr:spPr>
        <a:xfrm>
          <a:off x="8763000" y="42935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４</a:t>
          </a:r>
        </a:p>
      </xdr:txBody>
    </xdr:sp>
    <xdr:clientData/>
  </xdr:twoCellAnchor>
  <xdr:twoCellAnchor editAs="oneCell">
    <xdr:from>
      <xdr:col>13</xdr:col>
      <xdr:colOff>0</xdr:colOff>
      <xdr:row>16</xdr:row>
      <xdr:rowOff>11308</xdr:rowOff>
    </xdr:from>
    <xdr:to>
      <xdr:col>13</xdr:col>
      <xdr:colOff>180000</xdr:colOff>
      <xdr:row>17</xdr:row>
      <xdr:rowOff>808</xdr:rowOff>
    </xdr:to>
    <xdr:sp macro="" textlink="">
      <xdr:nvSpPr>
        <xdr:cNvPr id="146" name="テキスト ボックス 145">
          <a:extLst>
            <a:ext uri="{FF2B5EF4-FFF2-40B4-BE49-F238E27FC236}">
              <a16:creationId xmlns:a16="http://schemas.microsoft.com/office/drawing/2014/main" id="{00000000-0008-0000-0000-000092000000}"/>
            </a:ext>
          </a:extLst>
        </xdr:cNvPr>
        <xdr:cNvSpPr txBox="1">
          <a:spLocks noChangeAspect="1"/>
        </xdr:cNvSpPr>
      </xdr:nvSpPr>
      <xdr:spPr>
        <a:xfrm>
          <a:off x="8763000" y="4685885"/>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５</a:t>
          </a:r>
        </a:p>
      </xdr:txBody>
    </xdr:sp>
    <xdr:clientData/>
  </xdr:twoCellAnchor>
  <xdr:twoCellAnchor editAs="oneCell">
    <xdr:from>
      <xdr:col>13</xdr:col>
      <xdr:colOff>0</xdr:colOff>
      <xdr:row>18</xdr:row>
      <xdr:rowOff>0</xdr:rowOff>
    </xdr:from>
    <xdr:to>
      <xdr:col>13</xdr:col>
      <xdr:colOff>180000</xdr:colOff>
      <xdr:row>18</xdr:row>
      <xdr:rowOff>180000</xdr:rowOff>
    </xdr:to>
    <xdr:sp macro="" textlink="">
      <xdr:nvSpPr>
        <xdr:cNvPr id="147" name="テキスト ボックス 146">
          <a:extLst>
            <a:ext uri="{FF2B5EF4-FFF2-40B4-BE49-F238E27FC236}">
              <a16:creationId xmlns:a16="http://schemas.microsoft.com/office/drawing/2014/main" id="{00000000-0008-0000-0000-000093000000}"/>
            </a:ext>
          </a:extLst>
        </xdr:cNvPr>
        <xdr:cNvSpPr txBox="1">
          <a:spLocks noChangeAspect="1"/>
        </xdr:cNvSpPr>
      </xdr:nvSpPr>
      <xdr:spPr>
        <a:xfrm>
          <a:off x="8763000" y="50555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６</a:t>
          </a:r>
        </a:p>
      </xdr:txBody>
    </xdr:sp>
    <xdr:clientData/>
  </xdr:twoCellAnchor>
  <xdr:twoCellAnchor editAs="oneCell">
    <xdr:from>
      <xdr:col>13</xdr:col>
      <xdr:colOff>0</xdr:colOff>
      <xdr:row>20</xdr:row>
      <xdr:rowOff>9982</xdr:rowOff>
    </xdr:from>
    <xdr:to>
      <xdr:col>13</xdr:col>
      <xdr:colOff>180000</xdr:colOff>
      <xdr:row>20</xdr:row>
      <xdr:rowOff>189982</xdr:rowOff>
    </xdr:to>
    <xdr:sp macro="" textlink="">
      <xdr:nvSpPr>
        <xdr:cNvPr id="148" name="テキスト ボックス 147">
          <a:extLst>
            <a:ext uri="{FF2B5EF4-FFF2-40B4-BE49-F238E27FC236}">
              <a16:creationId xmlns:a16="http://schemas.microsoft.com/office/drawing/2014/main" id="{00000000-0008-0000-0000-000094000000}"/>
            </a:ext>
          </a:extLst>
        </xdr:cNvPr>
        <xdr:cNvSpPr txBox="1">
          <a:spLocks noChangeAspect="1"/>
        </xdr:cNvSpPr>
      </xdr:nvSpPr>
      <xdr:spPr>
        <a:xfrm>
          <a:off x="8763000" y="5446559"/>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７</a:t>
          </a:r>
        </a:p>
      </xdr:txBody>
    </xdr:sp>
    <xdr:clientData/>
  </xdr:twoCellAnchor>
  <xdr:twoCellAnchor editAs="oneCell">
    <xdr:from>
      <xdr:col>13</xdr:col>
      <xdr:colOff>0</xdr:colOff>
      <xdr:row>22</xdr:row>
      <xdr:rowOff>10500</xdr:rowOff>
    </xdr:from>
    <xdr:to>
      <xdr:col>13</xdr:col>
      <xdr:colOff>180000</xdr:colOff>
      <xdr:row>23</xdr:row>
      <xdr:rowOff>0</xdr:rowOff>
    </xdr:to>
    <xdr:sp macro="" textlink="">
      <xdr:nvSpPr>
        <xdr:cNvPr id="149" name="テキスト ボックス 148">
          <a:extLst>
            <a:ext uri="{FF2B5EF4-FFF2-40B4-BE49-F238E27FC236}">
              <a16:creationId xmlns:a16="http://schemas.microsoft.com/office/drawing/2014/main" id="{00000000-0008-0000-0000-000095000000}"/>
            </a:ext>
          </a:extLst>
        </xdr:cNvPr>
        <xdr:cNvSpPr txBox="1">
          <a:spLocks noChangeAspect="1"/>
        </xdr:cNvSpPr>
      </xdr:nvSpPr>
      <xdr:spPr>
        <a:xfrm>
          <a:off x="8763000" y="58280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８</a:t>
          </a:r>
        </a:p>
      </xdr:txBody>
    </xdr:sp>
    <xdr:clientData/>
  </xdr:twoCellAnchor>
  <xdr:twoCellAnchor editAs="oneCell">
    <xdr:from>
      <xdr:col>13</xdr:col>
      <xdr:colOff>0</xdr:colOff>
      <xdr:row>24</xdr:row>
      <xdr:rowOff>10500</xdr:rowOff>
    </xdr:from>
    <xdr:to>
      <xdr:col>13</xdr:col>
      <xdr:colOff>180000</xdr:colOff>
      <xdr:row>25</xdr:row>
      <xdr:rowOff>0</xdr:rowOff>
    </xdr:to>
    <xdr:sp macro="" textlink="">
      <xdr:nvSpPr>
        <xdr:cNvPr id="150" name="テキスト ボックス 149">
          <a:extLst>
            <a:ext uri="{FF2B5EF4-FFF2-40B4-BE49-F238E27FC236}">
              <a16:creationId xmlns:a16="http://schemas.microsoft.com/office/drawing/2014/main" id="{00000000-0008-0000-0000-000096000000}"/>
            </a:ext>
          </a:extLst>
        </xdr:cNvPr>
        <xdr:cNvSpPr txBox="1">
          <a:spLocks noChangeAspect="1"/>
        </xdr:cNvSpPr>
      </xdr:nvSpPr>
      <xdr:spPr>
        <a:xfrm>
          <a:off x="8763000" y="62090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９</a:t>
          </a:r>
        </a:p>
      </xdr:txBody>
    </xdr:sp>
    <xdr:clientData/>
  </xdr:twoCellAnchor>
  <xdr:twoCellAnchor editAs="oneCell">
    <xdr:from>
      <xdr:col>13</xdr:col>
      <xdr:colOff>0</xdr:colOff>
      <xdr:row>26</xdr:row>
      <xdr:rowOff>10500</xdr:rowOff>
    </xdr:from>
    <xdr:to>
      <xdr:col>13</xdr:col>
      <xdr:colOff>180000</xdr:colOff>
      <xdr:row>27</xdr:row>
      <xdr:rowOff>0</xdr:rowOff>
    </xdr:to>
    <xdr:sp macro="" textlink="">
      <xdr:nvSpPr>
        <xdr:cNvPr id="151" name="テキスト ボックス 150">
          <a:extLst>
            <a:ext uri="{FF2B5EF4-FFF2-40B4-BE49-F238E27FC236}">
              <a16:creationId xmlns:a16="http://schemas.microsoft.com/office/drawing/2014/main" id="{00000000-0008-0000-0000-000097000000}"/>
            </a:ext>
          </a:extLst>
        </xdr:cNvPr>
        <xdr:cNvSpPr txBox="1">
          <a:spLocks noChangeAspect="1"/>
        </xdr:cNvSpPr>
      </xdr:nvSpPr>
      <xdr:spPr>
        <a:xfrm>
          <a:off x="8763000" y="65900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10</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13</xdr:col>
      <xdr:colOff>0</xdr:colOff>
      <xdr:row>29</xdr:row>
      <xdr:rowOff>10500</xdr:rowOff>
    </xdr:from>
    <xdr:to>
      <xdr:col>13</xdr:col>
      <xdr:colOff>180000</xdr:colOff>
      <xdr:row>30</xdr:row>
      <xdr:rowOff>0</xdr:rowOff>
    </xdr:to>
    <xdr:sp macro="" textlink="">
      <xdr:nvSpPr>
        <xdr:cNvPr id="152" name="テキスト ボックス 151">
          <a:extLst>
            <a:ext uri="{FF2B5EF4-FFF2-40B4-BE49-F238E27FC236}">
              <a16:creationId xmlns:a16="http://schemas.microsoft.com/office/drawing/2014/main" id="{00000000-0008-0000-0000-000098000000}"/>
            </a:ext>
          </a:extLst>
        </xdr:cNvPr>
        <xdr:cNvSpPr txBox="1">
          <a:spLocks noChangeAspect="1"/>
        </xdr:cNvSpPr>
      </xdr:nvSpPr>
      <xdr:spPr>
        <a:xfrm>
          <a:off x="8763000" y="69710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11</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13</xdr:col>
      <xdr:colOff>0</xdr:colOff>
      <xdr:row>32</xdr:row>
      <xdr:rowOff>10500</xdr:rowOff>
    </xdr:from>
    <xdr:to>
      <xdr:col>13</xdr:col>
      <xdr:colOff>180000</xdr:colOff>
      <xdr:row>33</xdr:row>
      <xdr:rowOff>0</xdr:rowOff>
    </xdr:to>
    <xdr:sp macro="" textlink="">
      <xdr:nvSpPr>
        <xdr:cNvPr id="153" name="テキスト ボックス 152">
          <a:extLst>
            <a:ext uri="{FF2B5EF4-FFF2-40B4-BE49-F238E27FC236}">
              <a16:creationId xmlns:a16="http://schemas.microsoft.com/office/drawing/2014/main" id="{00000000-0008-0000-0000-000099000000}"/>
            </a:ext>
          </a:extLst>
        </xdr:cNvPr>
        <xdr:cNvSpPr txBox="1">
          <a:spLocks noChangeAspect="1"/>
        </xdr:cNvSpPr>
      </xdr:nvSpPr>
      <xdr:spPr>
        <a:xfrm>
          <a:off x="8763000" y="73520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12</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13</xdr:col>
      <xdr:colOff>0</xdr:colOff>
      <xdr:row>35</xdr:row>
      <xdr:rowOff>10500</xdr:rowOff>
    </xdr:from>
    <xdr:to>
      <xdr:col>13</xdr:col>
      <xdr:colOff>180000</xdr:colOff>
      <xdr:row>36</xdr:row>
      <xdr:rowOff>0</xdr:rowOff>
    </xdr:to>
    <xdr:sp macro="" textlink="">
      <xdr:nvSpPr>
        <xdr:cNvPr id="154" name="テキスト ボックス 153">
          <a:extLst>
            <a:ext uri="{FF2B5EF4-FFF2-40B4-BE49-F238E27FC236}">
              <a16:creationId xmlns:a16="http://schemas.microsoft.com/office/drawing/2014/main" id="{00000000-0008-0000-0000-00009A000000}"/>
            </a:ext>
          </a:extLst>
        </xdr:cNvPr>
        <xdr:cNvSpPr txBox="1">
          <a:spLocks noChangeAspect="1"/>
        </xdr:cNvSpPr>
      </xdr:nvSpPr>
      <xdr:spPr>
        <a:xfrm>
          <a:off x="8763000" y="77330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13</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13</xdr:col>
      <xdr:colOff>0</xdr:colOff>
      <xdr:row>37</xdr:row>
      <xdr:rowOff>10500</xdr:rowOff>
    </xdr:from>
    <xdr:to>
      <xdr:col>13</xdr:col>
      <xdr:colOff>180000</xdr:colOff>
      <xdr:row>38</xdr:row>
      <xdr:rowOff>0</xdr:rowOff>
    </xdr:to>
    <xdr:sp macro="" textlink="">
      <xdr:nvSpPr>
        <xdr:cNvPr id="155" name="テキスト ボックス 154">
          <a:extLst>
            <a:ext uri="{FF2B5EF4-FFF2-40B4-BE49-F238E27FC236}">
              <a16:creationId xmlns:a16="http://schemas.microsoft.com/office/drawing/2014/main" id="{00000000-0008-0000-0000-00009B000000}"/>
            </a:ext>
          </a:extLst>
        </xdr:cNvPr>
        <xdr:cNvSpPr txBox="1">
          <a:spLocks noChangeAspect="1"/>
        </xdr:cNvSpPr>
      </xdr:nvSpPr>
      <xdr:spPr>
        <a:xfrm>
          <a:off x="8763000" y="81140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14</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13</xdr:col>
      <xdr:colOff>0</xdr:colOff>
      <xdr:row>39</xdr:row>
      <xdr:rowOff>10500</xdr:rowOff>
    </xdr:from>
    <xdr:to>
      <xdr:col>13</xdr:col>
      <xdr:colOff>180000</xdr:colOff>
      <xdr:row>40</xdr:row>
      <xdr:rowOff>0</xdr:rowOff>
    </xdr:to>
    <xdr:sp macro="" textlink="">
      <xdr:nvSpPr>
        <xdr:cNvPr id="156" name="テキスト ボックス 155">
          <a:extLst>
            <a:ext uri="{FF2B5EF4-FFF2-40B4-BE49-F238E27FC236}">
              <a16:creationId xmlns:a16="http://schemas.microsoft.com/office/drawing/2014/main" id="{00000000-0008-0000-0000-00009C000000}"/>
            </a:ext>
          </a:extLst>
        </xdr:cNvPr>
        <xdr:cNvSpPr txBox="1">
          <a:spLocks noChangeAspect="1"/>
        </xdr:cNvSpPr>
      </xdr:nvSpPr>
      <xdr:spPr>
        <a:xfrm>
          <a:off x="8763000" y="84950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15</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13</xdr:col>
      <xdr:colOff>19050</xdr:colOff>
      <xdr:row>41</xdr:row>
      <xdr:rowOff>20025</xdr:rowOff>
    </xdr:from>
    <xdr:to>
      <xdr:col>13</xdr:col>
      <xdr:colOff>199050</xdr:colOff>
      <xdr:row>42</xdr:row>
      <xdr:rowOff>9525</xdr:rowOff>
    </xdr:to>
    <xdr:sp macro="" textlink="">
      <xdr:nvSpPr>
        <xdr:cNvPr id="157" name="テキスト ボックス 156">
          <a:extLst>
            <a:ext uri="{FF2B5EF4-FFF2-40B4-BE49-F238E27FC236}">
              <a16:creationId xmlns:a16="http://schemas.microsoft.com/office/drawing/2014/main" id="{00000000-0008-0000-0000-00009D000000}"/>
            </a:ext>
          </a:extLst>
        </xdr:cNvPr>
        <xdr:cNvSpPr txBox="1">
          <a:spLocks noChangeAspect="1"/>
        </xdr:cNvSpPr>
      </xdr:nvSpPr>
      <xdr:spPr>
        <a:xfrm>
          <a:off x="8239125" y="7830525"/>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16</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13</xdr:col>
      <xdr:colOff>19050</xdr:colOff>
      <xdr:row>43</xdr:row>
      <xdr:rowOff>975</xdr:rowOff>
    </xdr:from>
    <xdr:to>
      <xdr:col>13</xdr:col>
      <xdr:colOff>199050</xdr:colOff>
      <xdr:row>43</xdr:row>
      <xdr:rowOff>180975</xdr:rowOff>
    </xdr:to>
    <xdr:sp macro="" textlink="">
      <xdr:nvSpPr>
        <xdr:cNvPr id="158" name="テキスト ボックス 157">
          <a:extLst>
            <a:ext uri="{FF2B5EF4-FFF2-40B4-BE49-F238E27FC236}">
              <a16:creationId xmlns:a16="http://schemas.microsoft.com/office/drawing/2014/main" id="{00000000-0008-0000-0000-00009E000000}"/>
            </a:ext>
          </a:extLst>
        </xdr:cNvPr>
        <xdr:cNvSpPr txBox="1">
          <a:spLocks noChangeAspect="1"/>
        </xdr:cNvSpPr>
      </xdr:nvSpPr>
      <xdr:spPr>
        <a:xfrm>
          <a:off x="8239125" y="8192475"/>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17</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13</xdr:col>
      <xdr:colOff>28575</xdr:colOff>
      <xdr:row>45</xdr:row>
      <xdr:rowOff>10500</xdr:rowOff>
    </xdr:from>
    <xdr:to>
      <xdr:col>13</xdr:col>
      <xdr:colOff>208575</xdr:colOff>
      <xdr:row>46</xdr:row>
      <xdr:rowOff>0</xdr:rowOff>
    </xdr:to>
    <xdr:sp macro="" textlink="">
      <xdr:nvSpPr>
        <xdr:cNvPr id="159" name="テキスト ボックス 158">
          <a:extLst>
            <a:ext uri="{FF2B5EF4-FFF2-40B4-BE49-F238E27FC236}">
              <a16:creationId xmlns:a16="http://schemas.microsoft.com/office/drawing/2014/main" id="{00000000-0008-0000-0000-00009F000000}"/>
            </a:ext>
          </a:extLst>
        </xdr:cNvPr>
        <xdr:cNvSpPr txBox="1">
          <a:spLocks noChangeAspect="1"/>
        </xdr:cNvSpPr>
      </xdr:nvSpPr>
      <xdr:spPr>
        <a:xfrm>
          <a:off x="8248650" y="8583000"/>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18</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13</xdr:col>
      <xdr:colOff>19050</xdr:colOff>
      <xdr:row>47</xdr:row>
      <xdr:rowOff>9525</xdr:rowOff>
    </xdr:from>
    <xdr:to>
      <xdr:col>13</xdr:col>
      <xdr:colOff>199050</xdr:colOff>
      <xdr:row>47</xdr:row>
      <xdr:rowOff>189525</xdr:rowOff>
    </xdr:to>
    <xdr:sp macro="" textlink="">
      <xdr:nvSpPr>
        <xdr:cNvPr id="160" name="テキスト ボックス 159">
          <a:extLst>
            <a:ext uri="{FF2B5EF4-FFF2-40B4-BE49-F238E27FC236}">
              <a16:creationId xmlns:a16="http://schemas.microsoft.com/office/drawing/2014/main" id="{00000000-0008-0000-0000-0000A0000000}"/>
            </a:ext>
          </a:extLst>
        </xdr:cNvPr>
        <xdr:cNvSpPr txBox="1">
          <a:spLocks noChangeAspect="1"/>
        </xdr:cNvSpPr>
      </xdr:nvSpPr>
      <xdr:spPr>
        <a:xfrm>
          <a:off x="8239125" y="8963025"/>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19</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14</xdr:col>
      <xdr:colOff>56030</xdr:colOff>
      <xdr:row>16</xdr:row>
      <xdr:rowOff>10500</xdr:rowOff>
    </xdr:from>
    <xdr:to>
      <xdr:col>14</xdr:col>
      <xdr:colOff>236030</xdr:colOff>
      <xdr:row>17</xdr:row>
      <xdr:rowOff>0</xdr:rowOff>
    </xdr:to>
    <xdr:sp macro="" textlink="">
      <xdr:nvSpPr>
        <xdr:cNvPr id="161" name="テキスト ボックス 160">
          <a:extLst>
            <a:ext uri="{FF2B5EF4-FFF2-40B4-BE49-F238E27FC236}">
              <a16:creationId xmlns:a16="http://schemas.microsoft.com/office/drawing/2014/main" id="{00000000-0008-0000-0000-0000A1000000}"/>
            </a:ext>
          </a:extLst>
        </xdr:cNvPr>
        <xdr:cNvSpPr txBox="1">
          <a:spLocks noChangeAspect="1"/>
        </xdr:cNvSpPr>
      </xdr:nvSpPr>
      <xdr:spPr>
        <a:xfrm>
          <a:off x="8718177" y="3058500"/>
          <a:ext cx="180000"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３</a:t>
          </a:r>
        </a:p>
      </xdr:txBody>
    </xdr:sp>
    <xdr:clientData/>
  </xdr:twoCellAnchor>
  <xdr:twoCellAnchor editAs="oneCell">
    <xdr:from>
      <xdr:col>14</xdr:col>
      <xdr:colOff>605581</xdr:colOff>
      <xdr:row>16</xdr:row>
      <xdr:rowOff>10500</xdr:rowOff>
    </xdr:from>
    <xdr:to>
      <xdr:col>14</xdr:col>
      <xdr:colOff>785581</xdr:colOff>
      <xdr:row>17</xdr:row>
      <xdr:rowOff>0</xdr:rowOff>
    </xdr:to>
    <xdr:sp macro="" textlink="">
      <xdr:nvSpPr>
        <xdr:cNvPr id="162" name="テキスト ボックス 161">
          <a:extLst>
            <a:ext uri="{FF2B5EF4-FFF2-40B4-BE49-F238E27FC236}">
              <a16:creationId xmlns:a16="http://schemas.microsoft.com/office/drawing/2014/main" id="{00000000-0008-0000-0000-0000A2000000}"/>
            </a:ext>
          </a:extLst>
        </xdr:cNvPr>
        <xdr:cNvSpPr txBox="1">
          <a:spLocks noChangeAspect="1"/>
        </xdr:cNvSpPr>
      </xdr:nvSpPr>
      <xdr:spPr>
        <a:xfrm>
          <a:off x="9111406" y="4306275"/>
          <a:ext cx="180000"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４</a:t>
          </a:r>
        </a:p>
      </xdr:txBody>
    </xdr:sp>
    <xdr:clientData/>
  </xdr:twoCellAnchor>
  <xdr:twoCellAnchor editAs="oneCell">
    <xdr:from>
      <xdr:col>14</xdr:col>
      <xdr:colOff>56030</xdr:colOff>
      <xdr:row>20</xdr:row>
      <xdr:rowOff>10500</xdr:rowOff>
    </xdr:from>
    <xdr:to>
      <xdr:col>14</xdr:col>
      <xdr:colOff>236030</xdr:colOff>
      <xdr:row>21</xdr:row>
      <xdr:rowOff>0</xdr:rowOff>
    </xdr:to>
    <xdr:sp macro="" textlink="">
      <xdr:nvSpPr>
        <xdr:cNvPr id="163" name="テキスト ボックス 162">
          <a:extLst>
            <a:ext uri="{FF2B5EF4-FFF2-40B4-BE49-F238E27FC236}">
              <a16:creationId xmlns:a16="http://schemas.microsoft.com/office/drawing/2014/main" id="{00000000-0008-0000-0000-0000A3000000}"/>
            </a:ext>
          </a:extLst>
        </xdr:cNvPr>
        <xdr:cNvSpPr txBox="1">
          <a:spLocks noChangeAspect="1"/>
        </xdr:cNvSpPr>
      </xdr:nvSpPr>
      <xdr:spPr>
        <a:xfrm>
          <a:off x="8718177" y="3820500"/>
          <a:ext cx="180000"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３</a:t>
          </a:r>
        </a:p>
      </xdr:txBody>
    </xdr:sp>
    <xdr:clientData/>
  </xdr:twoCellAnchor>
  <xdr:twoCellAnchor editAs="oneCell">
    <xdr:from>
      <xdr:col>14</xdr:col>
      <xdr:colOff>613864</xdr:colOff>
      <xdr:row>20</xdr:row>
      <xdr:rowOff>0</xdr:rowOff>
    </xdr:from>
    <xdr:to>
      <xdr:col>14</xdr:col>
      <xdr:colOff>793864</xdr:colOff>
      <xdr:row>20</xdr:row>
      <xdr:rowOff>180000</xdr:rowOff>
    </xdr:to>
    <xdr:sp macro="" textlink="">
      <xdr:nvSpPr>
        <xdr:cNvPr id="164" name="テキスト ボックス 163">
          <a:extLst>
            <a:ext uri="{FF2B5EF4-FFF2-40B4-BE49-F238E27FC236}">
              <a16:creationId xmlns:a16="http://schemas.microsoft.com/office/drawing/2014/main" id="{00000000-0008-0000-0000-0000A4000000}"/>
            </a:ext>
          </a:extLst>
        </xdr:cNvPr>
        <xdr:cNvSpPr txBox="1">
          <a:spLocks noChangeAspect="1"/>
        </xdr:cNvSpPr>
      </xdr:nvSpPr>
      <xdr:spPr>
        <a:xfrm>
          <a:off x="9269190" y="3810000"/>
          <a:ext cx="180000"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６</a:t>
          </a:r>
        </a:p>
      </xdr:txBody>
    </xdr:sp>
    <xdr:clientData/>
  </xdr:twoCellAnchor>
  <xdr:twoCellAnchor editAs="oneCell">
    <xdr:from>
      <xdr:col>14</xdr:col>
      <xdr:colOff>55145</xdr:colOff>
      <xdr:row>24</xdr:row>
      <xdr:rowOff>10498</xdr:rowOff>
    </xdr:from>
    <xdr:to>
      <xdr:col>14</xdr:col>
      <xdr:colOff>232559</xdr:colOff>
      <xdr:row>24</xdr:row>
      <xdr:rowOff>190498</xdr:rowOff>
    </xdr:to>
    <xdr:sp macro="" textlink="">
      <xdr:nvSpPr>
        <xdr:cNvPr id="165" name="テキスト ボックス 164">
          <a:extLst>
            <a:ext uri="{FF2B5EF4-FFF2-40B4-BE49-F238E27FC236}">
              <a16:creationId xmlns:a16="http://schemas.microsoft.com/office/drawing/2014/main" id="{00000000-0008-0000-0000-0000A5000000}"/>
            </a:ext>
          </a:extLst>
        </xdr:cNvPr>
        <xdr:cNvSpPr txBox="1">
          <a:spLocks noChangeAspect="1"/>
        </xdr:cNvSpPr>
      </xdr:nvSpPr>
      <xdr:spPr>
        <a:xfrm>
          <a:off x="8717292" y="4582498"/>
          <a:ext cx="177414"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７</a:t>
          </a:r>
        </a:p>
      </xdr:txBody>
    </xdr:sp>
    <xdr:clientData/>
  </xdr:twoCellAnchor>
  <xdr:twoCellAnchor editAs="oneCell">
    <xdr:from>
      <xdr:col>14</xdr:col>
      <xdr:colOff>605581</xdr:colOff>
      <xdr:row>24</xdr:row>
      <xdr:rowOff>10500</xdr:rowOff>
    </xdr:from>
    <xdr:to>
      <xdr:col>14</xdr:col>
      <xdr:colOff>785581</xdr:colOff>
      <xdr:row>25</xdr:row>
      <xdr:rowOff>0</xdr:rowOff>
    </xdr:to>
    <xdr:sp macro="" textlink="">
      <xdr:nvSpPr>
        <xdr:cNvPr id="166" name="テキスト ボックス 165">
          <a:extLst>
            <a:ext uri="{FF2B5EF4-FFF2-40B4-BE49-F238E27FC236}">
              <a16:creationId xmlns:a16="http://schemas.microsoft.com/office/drawing/2014/main" id="{00000000-0008-0000-0000-0000A6000000}"/>
            </a:ext>
          </a:extLst>
        </xdr:cNvPr>
        <xdr:cNvSpPr txBox="1">
          <a:spLocks noChangeAspect="1"/>
        </xdr:cNvSpPr>
      </xdr:nvSpPr>
      <xdr:spPr>
        <a:xfrm>
          <a:off x="9111406" y="5830275"/>
          <a:ext cx="180000"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５</a:t>
          </a:r>
        </a:p>
      </xdr:txBody>
    </xdr:sp>
    <xdr:clientData/>
  </xdr:twoCellAnchor>
  <xdr:twoCellAnchor editAs="oneCell">
    <xdr:from>
      <xdr:col>14</xdr:col>
      <xdr:colOff>13732</xdr:colOff>
      <xdr:row>35</xdr:row>
      <xdr:rowOff>10498</xdr:rowOff>
    </xdr:from>
    <xdr:to>
      <xdr:col>14</xdr:col>
      <xdr:colOff>191146</xdr:colOff>
      <xdr:row>35</xdr:row>
      <xdr:rowOff>190498</xdr:rowOff>
    </xdr:to>
    <xdr:sp macro="" textlink="">
      <xdr:nvSpPr>
        <xdr:cNvPr id="167" name="テキスト ボックス 166">
          <a:extLst>
            <a:ext uri="{FF2B5EF4-FFF2-40B4-BE49-F238E27FC236}">
              <a16:creationId xmlns:a16="http://schemas.microsoft.com/office/drawing/2014/main" id="{00000000-0008-0000-0000-0000A7000000}"/>
            </a:ext>
          </a:extLst>
        </xdr:cNvPr>
        <xdr:cNvSpPr txBox="1">
          <a:spLocks noChangeAspect="1"/>
        </xdr:cNvSpPr>
      </xdr:nvSpPr>
      <xdr:spPr>
        <a:xfrm>
          <a:off x="8669058" y="6677998"/>
          <a:ext cx="177414"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12</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14</xdr:col>
      <xdr:colOff>423363</xdr:colOff>
      <xdr:row>35</xdr:row>
      <xdr:rowOff>2217</xdr:rowOff>
    </xdr:from>
    <xdr:to>
      <xdr:col>14</xdr:col>
      <xdr:colOff>603363</xdr:colOff>
      <xdr:row>35</xdr:row>
      <xdr:rowOff>182217</xdr:rowOff>
    </xdr:to>
    <xdr:sp macro="" textlink="">
      <xdr:nvSpPr>
        <xdr:cNvPr id="168" name="テキスト ボックス 167">
          <a:extLst>
            <a:ext uri="{FF2B5EF4-FFF2-40B4-BE49-F238E27FC236}">
              <a16:creationId xmlns:a16="http://schemas.microsoft.com/office/drawing/2014/main" id="{00000000-0008-0000-0000-0000A8000000}"/>
            </a:ext>
          </a:extLst>
        </xdr:cNvPr>
        <xdr:cNvSpPr txBox="1">
          <a:spLocks noChangeAspect="1"/>
        </xdr:cNvSpPr>
      </xdr:nvSpPr>
      <xdr:spPr>
        <a:xfrm>
          <a:off x="9078689" y="6669717"/>
          <a:ext cx="180000"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11</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14</xdr:col>
      <xdr:colOff>30297</xdr:colOff>
      <xdr:row>39</xdr:row>
      <xdr:rowOff>10498</xdr:rowOff>
    </xdr:from>
    <xdr:to>
      <xdr:col>14</xdr:col>
      <xdr:colOff>207711</xdr:colOff>
      <xdr:row>39</xdr:row>
      <xdr:rowOff>190498</xdr:rowOff>
    </xdr:to>
    <xdr:sp macro="" textlink="">
      <xdr:nvSpPr>
        <xdr:cNvPr id="169" name="テキスト ボックス 168">
          <a:extLst>
            <a:ext uri="{FF2B5EF4-FFF2-40B4-BE49-F238E27FC236}">
              <a16:creationId xmlns:a16="http://schemas.microsoft.com/office/drawing/2014/main" id="{00000000-0008-0000-0000-0000A9000000}"/>
            </a:ext>
          </a:extLst>
        </xdr:cNvPr>
        <xdr:cNvSpPr txBox="1">
          <a:spLocks noChangeAspect="1"/>
        </xdr:cNvSpPr>
      </xdr:nvSpPr>
      <xdr:spPr>
        <a:xfrm>
          <a:off x="8685623" y="7439998"/>
          <a:ext cx="177414"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13</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14</xdr:col>
      <xdr:colOff>431646</xdr:colOff>
      <xdr:row>39</xdr:row>
      <xdr:rowOff>8283</xdr:rowOff>
    </xdr:from>
    <xdr:to>
      <xdr:col>14</xdr:col>
      <xdr:colOff>611646</xdr:colOff>
      <xdr:row>39</xdr:row>
      <xdr:rowOff>188283</xdr:rowOff>
    </xdr:to>
    <xdr:sp macro="" textlink="">
      <xdr:nvSpPr>
        <xdr:cNvPr id="170" name="テキスト ボックス 169">
          <a:extLst>
            <a:ext uri="{FF2B5EF4-FFF2-40B4-BE49-F238E27FC236}">
              <a16:creationId xmlns:a16="http://schemas.microsoft.com/office/drawing/2014/main" id="{00000000-0008-0000-0000-0000AA000000}"/>
            </a:ext>
          </a:extLst>
        </xdr:cNvPr>
        <xdr:cNvSpPr txBox="1">
          <a:spLocks noChangeAspect="1"/>
        </xdr:cNvSpPr>
      </xdr:nvSpPr>
      <xdr:spPr>
        <a:xfrm>
          <a:off x="9086972" y="7437783"/>
          <a:ext cx="180000"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14</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69126</xdr:colOff>
      <xdr:row>23</xdr:row>
      <xdr:rowOff>10501</xdr:rowOff>
    </xdr:from>
    <xdr:to>
      <xdr:col>2</xdr:col>
      <xdr:colOff>244029</xdr:colOff>
      <xdr:row>24</xdr:row>
      <xdr:rowOff>1</xdr:rowOff>
    </xdr:to>
    <xdr:sp macro="" textlink="">
      <xdr:nvSpPr>
        <xdr:cNvPr id="131" name="テキスト ボックス 130">
          <a:extLst>
            <a:ext uri="{FF2B5EF4-FFF2-40B4-BE49-F238E27FC236}">
              <a16:creationId xmlns:a16="http://schemas.microsoft.com/office/drawing/2014/main" id="{00000000-0008-0000-0000-000083000000}"/>
            </a:ext>
          </a:extLst>
        </xdr:cNvPr>
        <xdr:cNvSpPr txBox="1">
          <a:spLocks noChangeAspect="1"/>
        </xdr:cNvSpPr>
      </xdr:nvSpPr>
      <xdr:spPr>
        <a:xfrm>
          <a:off x="1228691" y="4392001"/>
          <a:ext cx="174903" cy="180000"/>
        </a:xfrm>
        <a:prstGeom prst="rect">
          <a:avLst/>
        </a:prstGeom>
        <a:solidFill>
          <a:schemeClr val="bg1"/>
        </a:solid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000">
              <a:solidFill>
                <a:srgbClr val="0070C0"/>
              </a:solidFill>
              <a:latin typeface="BIZ UDPゴシック" panose="020B0400000000000000" pitchFamily="50" charset="-128"/>
              <a:ea typeface="BIZ UDPゴシック" panose="020B0400000000000000" pitchFamily="50" charset="-128"/>
            </a:rPr>
            <a:t>10</a:t>
          </a:r>
          <a:endParaRPr kumimoji="1" lang="ja-JP" altLang="en-US" sz="10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2699</xdr:colOff>
      <xdr:row>47</xdr:row>
      <xdr:rowOff>0</xdr:rowOff>
    </xdr:from>
    <xdr:to>
      <xdr:col>9</xdr:col>
      <xdr:colOff>182699</xdr:colOff>
      <xdr:row>47</xdr:row>
      <xdr:rowOff>180000</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a:spLocks noChangeAspect="1"/>
        </xdr:cNvSpPr>
      </xdr:nvSpPr>
      <xdr:spPr>
        <a:xfrm>
          <a:off x="5536724" y="5905500"/>
          <a:ext cx="180000" cy="180000"/>
        </a:xfrm>
        <a:prstGeom prst="rect">
          <a:avLst/>
        </a:prstGeom>
        <a:no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000">
              <a:solidFill>
                <a:srgbClr val="0070C0"/>
              </a:solidFill>
              <a:latin typeface="BIZ UDPゴシック" panose="020B0400000000000000" pitchFamily="50" charset="-128"/>
              <a:ea typeface="BIZ UDPゴシック" panose="020B0400000000000000" pitchFamily="50" charset="-128"/>
            </a:rPr>
            <a:t>16</a:t>
          </a:r>
          <a:endParaRPr kumimoji="1" lang="ja-JP" altLang="en-US" sz="10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oneCellAnchor>
    <xdr:from>
      <xdr:col>14</xdr:col>
      <xdr:colOff>56030</xdr:colOff>
      <xdr:row>43</xdr:row>
      <xdr:rowOff>10500</xdr:rowOff>
    </xdr:from>
    <xdr:ext cx="180000" cy="180000"/>
    <xdr:sp macro="" textlink="">
      <xdr:nvSpPr>
        <xdr:cNvPr id="64" name="テキスト ボックス 63">
          <a:extLst>
            <a:ext uri="{FF2B5EF4-FFF2-40B4-BE49-F238E27FC236}">
              <a16:creationId xmlns:a16="http://schemas.microsoft.com/office/drawing/2014/main" id="{00000000-0008-0000-0000-000040000000}"/>
            </a:ext>
          </a:extLst>
        </xdr:cNvPr>
        <xdr:cNvSpPr txBox="1">
          <a:spLocks noChangeAspect="1"/>
        </xdr:cNvSpPr>
      </xdr:nvSpPr>
      <xdr:spPr>
        <a:xfrm>
          <a:off x="8714255" y="9726000"/>
          <a:ext cx="180000"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15</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oneCellAnchor>
  <xdr:oneCellAnchor>
    <xdr:from>
      <xdr:col>14</xdr:col>
      <xdr:colOff>423363</xdr:colOff>
      <xdr:row>43</xdr:row>
      <xdr:rowOff>2217</xdr:rowOff>
    </xdr:from>
    <xdr:ext cx="180000" cy="180000"/>
    <xdr:sp macro="" textlink="">
      <xdr:nvSpPr>
        <xdr:cNvPr id="65" name="テキスト ボックス 64">
          <a:extLst>
            <a:ext uri="{FF2B5EF4-FFF2-40B4-BE49-F238E27FC236}">
              <a16:creationId xmlns:a16="http://schemas.microsoft.com/office/drawing/2014/main" id="{00000000-0008-0000-0000-000041000000}"/>
            </a:ext>
          </a:extLst>
        </xdr:cNvPr>
        <xdr:cNvSpPr txBox="1">
          <a:spLocks noChangeAspect="1"/>
        </xdr:cNvSpPr>
      </xdr:nvSpPr>
      <xdr:spPr>
        <a:xfrm>
          <a:off x="9081588" y="9717717"/>
          <a:ext cx="180000"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16</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oneCellAnchor>
  <xdr:oneCellAnchor>
    <xdr:from>
      <xdr:col>14</xdr:col>
      <xdr:colOff>39465</xdr:colOff>
      <xdr:row>47</xdr:row>
      <xdr:rowOff>0</xdr:rowOff>
    </xdr:from>
    <xdr:ext cx="180000" cy="180000"/>
    <xdr:sp macro="" textlink="">
      <xdr:nvSpPr>
        <xdr:cNvPr id="66" name="テキスト ボックス 65">
          <a:extLst>
            <a:ext uri="{FF2B5EF4-FFF2-40B4-BE49-F238E27FC236}">
              <a16:creationId xmlns:a16="http://schemas.microsoft.com/office/drawing/2014/main" id="{00000000-0008-0000-0000-000042000000}"/>
            </a:ext>
          </a:extLst>
        </xdr:cNvPr>
        <xdr:cNvSpPr txBox="1">
          <a:spLocks noChangeAspect="1"/>
        </xdr:cNvSpPr>
      </xdr:nvSpPr>
      <xdr:spPr>
        <a:xfrm>
          <a:off x="8697690" y="10096500"/>
          <a:ext cx="180000"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17</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oneCellAnchor>
  <xdr:oneCellAnchor>
    <xdr:from>
      <xdr:col>14</xdr:col>
      <xdr:colOff>456494</xdr:colOff>
      <xdr:row>47</xdr:row>
      <xdr:rowOff>0</xdr:rowOff>
    </xdr:from>
    <xdr:ext cx="180000" cy="180000"/>
    <xdr:sp macro="" textlink="">
      <xdr:nvSpPr>
        <xdr:cNvPr id="67" name="テキスト ボックス 66">
          <a:extLst>
            <a:ext uri="{FF2B5EF4-FFF2-40B4-BE49-F238E27FC236}">
              <a16:creationId xmlns:a16="http://schemas.microsoft.com/office/drawing/2014/main" id="{00000000-0008-0000-0000-000043000000}"/>
            </a:ext>
          </a:extLst>
        </xdr:cNvPr>
        <xdr:cNvSpPr txBox="1">
          <a:spLocks noChangeAspect="1"/>
        </xdr:cNvSpPr>
      </xdr:nvSpPr>
      <xdr:spPr>
        <a:xfrm>
          <a:off x="9114719" y="10096500"/>
          <a:ext cx="180000"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18</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54428</xdr:colOff>
      <xdr:row>1</xdr:row>
      <xdr:rowOff>13608</xdr:rowOff>
    </xdr:from>
    <xdr:to>
      <xdr:col>2</xdr:col>
      <xdr:colOff>342428</xdr:colOff>
      <xdr:row>1</xdr:row>
      <xdr:rowOff>301608</xdr:rowOff>
    </xdr:to>
    <xdr:sp macro="" textlink="">
      <xdr:nvSpPr>
        <xdr:cNvPr id="2" name="楕円 1">
          <a:extLst>
            <a:ext uri="{FF2B5EF4-FFF2-40B4-BE49-F238E27FC236}">
              <a16:creationId xmlns:a16="http://schemas.microsoft.com/office/drawing/2014/main" id="{00000000-0008-0000-0100-000002000000}"/>
            </a:ext>
          </a:extLst>
        </xdr:cNvPr>
        <xdr:cNvSpPr>
          <a:spLocks noChangeAspect="1"/>
        </xdr:cNvSpPr>
      </xdr:nvSpPr>
      <xdr:spPr>
        <a:xfrm>
          <a:off x="1728107" y="476251"/>
          <a:ext cx="288000"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ja-JP" altLang="en-US" sz="1600">
              <a:solidFill>
                <a:srgbClr val="FF0000"/>
              </a:solidFill>
              <a:latin typeface="BIZ UDPゴシック" panose="020B0400000000000000" pitchFamily="50" charset="-128"/>
              <a:ea typeface="BIZ UDPゴシック" panose="020B0400000000000000" pitchFamily="50" charset="-128"/>
            </a:rPr>
            <a:t>１</a:t>
          </a:r>
        </a:p>
      </xdr:txBody>
    </xdr:sp>
    <xdr:clientData/>
  </xdr:twoCellAnchor>
  <xdr:twoCellAnchor editAs="oneCell">
    <xdr:from>
      <xdr:col>5</xdr:col>
      <xdr:colOff>40821</xdr:colOff>
      <xdr:row>1</xdr:row>
      <xdr:rowOff>13607</xdr:rowOff>
    </xdr:from>
    <xdr:to>
      <xdr:col>5</xdr:col>
      <xdr:colOff>328821</xdr:colOff>
      <xdr:row>1</xdr:row>
      <xdr:rowOff>301607</xdr:rowOff>
    </xdr:to>
    <xdr:sp macro="" textlink="">
      <xdr:nvSpPr>
        <xdr:cNvPr id="3" name="楕円 2">
          <a:extLst>
            <a:ext uri="{FF2B5EF4-FFF2-40B4-BE49-F238E27FC236}">
              <a16:creationId xmlns:a16="http://schemas.microsoft.com/office/drawing/2014/main" id="{00000000-0008-0000-0100-000003000000}"/>
            </a:ext>
          </a:extLst>
        </xdr:cNvPr>
        <xdr:cNvSpPr>
          <a:spLocks noChangeAspect="1"/>
        </xdr:cNvSpPr>
      </xdr:nvSpPr>
      <xdr:spPr>
        <a:xfrm>
          <a:off x="4816928" y="476250"/>
          <a:ext cx="288000"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ja-JP" altLang="en-US" sz="1600">
              <a:solidFill>
                <a:srgbClr val="FF0000"/>
              </a:solidFill>
              <a:latin typeface="BIZ UDPゴシック" panose="020B0400000000000000" pitchFamily="50" charset="-128"/>
              <a:ea typeface="BIZ UDPゴシック" panose="020B0400000000000000" pitchFamily="50" charset="-128"/>
            </a:rPr>
            <a:t>２</a:t>
          </a:r>
        </a:p>
      </xdr:txBody>
    </xdr:sp>
    <xdr:clientData/>
  </xdr:twoCellAnchor>
  <xdr:twoCellAnchor editAs="oneCell">
    <xdr:from>
      <xdr:col>10</xdr:col>
      <xdr:colOff>40823</xdr:colOff>
      <xdr:row>1</xdr:row>
      <xdr:rowOff>27214</xdr:rowOff>
    </xdr:from>
    <xdr:to>
      <xdr:col>10</xdr:col>
      <xdr:colOff>328823</xdr:colOff>
      <xdr:row>1</xdr:row>
      <xdr:rowOff>315214</xdr:rowOff>
    </xdr:to>
    <xdr:sp macro="" textlink="">
      <xdr:nvSpPr>
        <xdr:cNvPr id="4" name="楕円 3">
          <a:extLst>
            <a:ext uri="{FF2B5EF4-FFF2-40B4-BE49-F238E27FC236}">
              <a16:creationId xmlns:a16="http://schemas.microsoft.com/office/drawing/2014/main" id="{00000000-0008-0000-0100-000004000000}"/>
            </a:ext>
          </a:extLst>
        </xdr:cNvPr>
        <xdr:cNvSpPr>
          <a:spLocks noChangeAspect="1"/>
        </xdr:cNvSpPr>
      </xdr:nvSpPr>
      <xdr:spPr>
        <a:xfrm>
          <a:off x="9987644" y="489857"/>
          <a:ext cx="288000"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ja-JP" altLang="en-US" sz="1600">
              <a:solidFill>
                <a:srgbClr val="FF0000"/>
              </a:solidFill>
              <a:latin typeface="BIZ UDPゴシック" panose="020B0400000000000000" pitchFamily="50" charset="-128"/>
              <a:ea typeface="BIZ UDPゴシック" panose="020B0400000000000000" pitchFamily="50" charset="-128"/>
            </a:rPr>
            <a:t>３</a:t>
          </a:r>
        </a:p>
      </xdr:txBody>
    </xdr:sp>
    <xdr:clientData/>
  </xdr:twoCellAnchor>
  <xdr:twoCellAnchor editAs="oneCell">
    <xdr:from>
      <xdr:col>2</xdr:col>
      <xdr:colOff>898073</xdr:colOff>
      <xdr:row>4</xdr:row>
      <xdr:rowOff>61232</xdr:rowOff>
    </xdr:from>
    <xdr:to>
      <xdr:col>3</xdr:col>
      <xdr:colOff>150747</xdr:colOff>
      <xdr:row>5</xdr:row>
      <xdr:rowOff>34492</xdr:rowOff>
    </xdr:to>
    <xdr:sp macro="" textlink="">
      <xdr:nvSpPr>
        <xdr:cNvPr id="5" name="楕円 4">
          <a:extLst>
            <a:ext uri="{FF2B5EF4-FFF2-40B4-BE49-F238E27FC236}">
              <a16:creationId xmlns:a16="http://schemas.microsoft.com/office/drawing/2014/main" id="{00000000-0008-0000-0100-000005000000}"/>
            </a:ext>
          </a:extLst>
        </xdr:cNvPr>
        <xdr:cNvSpPr>
          <a:spLocks/>
        </xdr:cNvSpPr>
      </xdr:nvSpPr>
      <xdr:spPr>
        <a:xfrm>
          <a:off x="2564948" y="1680482"/>
          <a:ext cx="284549" cy="290760"/>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ja-JP" altLang="en-US" sz="1600">
              <a:solidFill>
                <a:srgbClr val="FF0000"/>
              </a:solidFill>
              <a:latin typeface="BIZ UDPゴシック" panose="020B0400000000000000" pitchFamily="50" charset="-128"/>
              <a:ea typeface="BIZ UDPゴシック" panose="020B0400000000000000" pitchFamily="50" charset="-128"/>
            </a:rPr>
            <a:t>４</a:t>
          </a:r>
        </a:p>
      </xdr:txBody>
    </xdr:sp>
    <xdr:clientData/>
  </xdr:twoCellAnchor>
  <xdr:twoCellAnchor editAs="oneCell">
    <xdr:from>
      <xdr:col>5</xdr:col>
      <xdr:colOff>40821</xdr:colOff>
      <xdr:row>36</xdr:row>
      <xdr:rowOff>162809</xdr:rowOff>
    </xdr:from>
    <xdr:to>
      <xdr:col>5</xdr:col>
      <xdr:colOff>328821</xdr:colOff>
      <xdr:row>37</xdr:row>
      <xdr:rowOff>136070</xdr:rowOff>
    </xdr:to>
    <xdr:sp macro="" textlink="">
      <xdr:nvSpPr>
        <xdr:cNvPr id="6" name="楕円 5">
          <a:extLst>
            <a:ext uri="{FF2B5EF4-FFF2-40B4-BE49-F238E27FC236}">
              <a16:creationId xmlns:a16="http://schemas.microsoft.com/office/drawing/2014/main" id="{00000000-0008-0000-0100-000006000000}"/>
            </a:ext>
          </a:extLst>
        </xdr:cNvPr>
        <xdr:cNvSpPr>
          <a:spLocks noChangeAspect="1"/>
        </xdr:cNvSpPr>
      </xdr:nvSpPr>
      <xdr:spPr>
        <a:xfrm>
          <a:off x="4109357" y="10789988"/>
          <a:ext cx="288000" cy="286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ja-JP" altLang="en-US" sz="1600">
              <a:solidFill>
                <a:srgbClr val="FF0000"/>
              </a:solidFill>
              <a:latin typeface="BIZ UDPゴシック" panose="020B0400000000000000" pitchFamily="50" charset="-128"/>
              <a:ea typeface="BIZ UDPゴシック" panose="020B0400000000000000" pitchFamily="50" charset="-128"/>
            </a:rPr>
            <a:t>５</a:t>
          </a:r>
        </a:p>
      </xdr:txBody>
    </xdr:sp>
    <xdr:clientData/>
  </xdr:twoCellAnchor>
  <xdr:twoCellAnchor editAs="oneCell">
    <xdr:from>
      <xdr:col>19</xdr:col>
      <xdr:colOff>966106</xdr:colOff>
      <xdr:row>36</xdr:row>
      <xdr:rowOff>23752</xdr:rowOff>
    </xdr:from>
    <xdr:to>
      <xdr:col>20</xdr:col>
      <xdr:colOff>219964</xdr:colOff>
      <xdr:row>37</xdr:row>
      <xdr:rowOff>0</xdr:rowOff>
    </xdr:to>
    <xdr:sp macro="" textlink="">
      <xdr:nvSpPr>
        <xdr:cNvPr id="7" name="楕円 6">
          <a:extLst>
            <a:ext uri="{FF2B5EF4-FFF2-40B4-BE49-F238E27FC236}">
              <a16:creationId xmlns:a16="http://schemas.microsoft.com/office/drawing/2014/main" id="{00000000-0008-0000-0100-000007000000}"/>
            </a:ext>
          </a:extLst>
        </xdr:cNvPr>
        <xdr:cNvSpPr>
          <a:spLocks noChangeAspect="1"/>
        </xdr:cNvSpPr>
      </xdr:nvSpPr>
      <xdr:spPr>
        <a:xfrm>
          <a:off x="20220213" y="11725895"/>
          <a:ext cx="288001" cy="28921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ja-JP" altLang="en-US" sz="1600">
              <a:solidFill>
                <a:srgbClr val="FF0000"/>
              </a:solidFill>
              <a:latin typeface="BIZ UDPゴシック" panose="020B0400000000000000" pitchFamily="50" charset="-128"/>
              <a:ea typeface="BIZ UDPゴシック" panose="020B0400000000000000" pitchFamily="50" charset="-128"/>
            </a:rPr>
            <a:t>６</a:t>
          </a:r>
        </a:p>
      </xdr:txBody>
    </xdr:sp>
    <xdr:clientData/>
  </xdr:twoCellAnchor>
  <xdr:twoCellAnchor editAs="oneCell">
    <xdr:from>
      <xdr:col>21</xdr:col>
      <xdr:colOff>122463</xdr:colOff>
      <xdr:row>36</xdr:row>
      <xdr:rowOff>23752</xdr:rowOff>
    </xdr:from>
    <xdr:to>
      <xdr:col>21</xdr:col>
      <xdr:colOff>410463</xdr:colOff>
      <xdr:row>37</xdr:row>
      <xdr:rowOff>0</xdr:rowOff>
    </xdr:to>
    <xdr:sp macro="" textlink="">
      <xdr:nvSpPr>
        <xdr:cNvPr id="8" name="楕円 7">
          <a:extLst>
            <a:ext uri="{FF2B5EF4-FFF2-40B4-BE49-F238E27FC236}">
              <a16:creationId xmlns:a16="http://schemas.microsoft.com/office/drawing/2014/main" id="{00000000-0008-0000-0100-000008000000}"/>
            </a:ext>
          </a:extLst>
        </xdr:cNvPr>
        <xdr:cNvSpPr>
          <a:spLocks noChangeAspect="1"/>
        </xdr:cNvSpPr>
      </xdr:nvSpPr>
      <xdr:spPr>
        <a:xfrm>
          <a:off x="20737284" y="10650931"/>
          <a:ext cx="288000" cy="28921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ja-JP" altLang="en-US" sz="1600">
              <a:solidFill>
                <a:srgbClr val="FF0000"/>
              </a:solidFill>
              <a:latin typeface="BIZ UDPゴシック" panose="020B0400000000000000" pitchFamily="50" charset="-128"/>
              <a:ea typeface="BIZ UDPゴシック" panose="020B0400000000000000" pitchFamily="50" charset="-128"/>
            </a:rPr>
            <a:t>７</a:t>
          </a:r>
        </a:p>
      </xdr:txBody>
    </xdr:sp>
    <xdr:clientData/>
  </xdr:twoCellAnchor>
  <xdr:twoCellAnchor editAs="oneCell">
    <xdr:from>
      <xdr:col>20</xdr:col>
      <xdr:colOff>993321</xdr:colOff>
      <xdr:row>37</xdr:row>
      <xdr:rowOff>10945</xdr:rowOff>
    </xdr:from>
    <xdr:to>
      <xdr:col>21</xdr:col>
      <xdr:colOff>247178</xdr:colOff>
      <xdr:row>37</xdr:row>
      <xdr:rowOff>299357</xdr:rowOff>
    </xdr:to>
    <xdr:sp macro="" textlink="">
      <xdr:nvSpPr>
        <xdr:cNvPr id="9" name="楕円 8">
          <a:extLst>
            <a:ext uri="{FF2B5EF4-FFF2-40B4-BE49-F238E27FC236}">
              <a16:creationId xmlns:a16="http://schemas.microsoft.com/office/drawing/2014/main" id="{00000000-0008-0000-0100-000009000000}"/>
            </a:ext>
          </a:extLst>
        </xdr:cNvPr>
        <xdr:cNvSpPr>
          <a:spLocks noChangeAspect="1"/>
        </xdr:cNvSpPr>
      </xdr:nvSpPr>
      <xdr:spPr>
        <a:xfrm>
          <a:off x="21281571" y="12026052"/>
          <a:ext cx="288000" cy="28841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ja-JP" altLang="en-US" sz="1600">
              <a:solidFill>
                <a:srgbClr val="FF0000"/>
              </a:solidFill>
              <a:latin typeface="BIZ UDPゴシック" panose="020B0400000000000000" pitchFamily="50" charset="-128"/>
              <a:ea typeface="BIZ UDPゴシック" panose="020B0400000000000000" pitchFamily="50" charset="-128"/>
            </a:rPr>
            <a:t>８</a:t>
          </a:r>
        </a:p>
      </xdr:txBody>
    </xdr:sp>
    <xdr:clientData/>
  </xdr:twoCellAnchor>
  <xdr:twoCellAnchor editAs="oneCell">
    <xdr:from>
      <xdr:col>4</xdr:col>
      <xdr:colOff>40821</xdr:colOff>
      <xdr:row>36</xdr:row>
      <xdr:rowOff>162809</xdr:rowOff>
    </xdr:from>
    <xdr:to>
      <xdr:col>4</xdr:col>
      <xdr:colOff>328821</xdr:colOff>
      <xdr:row>37</xdr:row>
      <xdr:rowOff>136070</xdr:rowOff>
    </xdr:to>
    <xdr:sp macro="" textlink="">
      <xdr:nvSpPr>
        <xdr:cNvPr id="10" name="楕円 9">
          <a:extLst>
            <a:ext uri="{FF2B5EF4-FFF2-40B4-BE49-F238E27FC236}">
              <a16:creationId xmlns:a16="http://schemas.microsoft.com/office/drawing/2014/main" id="{00000000-0008-0000-0100-00000A000000}"/>
            </a:ext>
          </a:extLst>
        </xdr:cNvPr>
        <xdr:cNvSpPr>
          <a:spLocks noChangeAspect="1"/>
        </xdr:cNvSpPr>
      </xdr:nvSpPr>
      <xdr:spPr>
        <a:xfrm>
          <a:off x="3075214" y="10789988"/>
          <a:ext cx="288000" cy="286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ja-JP" altLang="en-US" sz="1600">
              <a:solidFill>
                <a:srgbClr val="FF0000"/>
              </a:solidFill>
              <a:latin typeface="BIZ UDPゴシック" panose="020B0400000000000000" pitchFamily="50" charset="-128"/>
              <a:ea typeface="BIZ UDPゴシック" panose="020B0400000000000000" pitchFamily="50" charset="-128"/>
            </a:rPr>
            <a:t>９</a:t>
          </a:r>
        </a:p>
      </xdr:txBody>
    </xdr:sp>
    <xdr:clientData/>
  </xdr:twoCellAnchor>
  <xdr:twoCellAnchor editAs="oneCell">
    <xdr:from>
      <xdr:col>5</xdr:col>
      <xdr:colOff>924283</xdr:colOff>
      <xdr:row>28</xdr:row>
      <xdr:rowOff>67889</xdr:rowOff>
    </xdr:from>
    <xdr:to>
      <xdr:col>6</xdr:col>
      <xdr:colOff>178141</xdr:colOff>
      <xdr:row>28</xdr:row>
      <xdr:rowOff>355889</xdr:rowOff>
    </xdr:to>
    <xdr:sp macro="" textlink="">
      <xdr:nvSpPr>
        <xdr:cNvPr id="12" name="楕円 11">
          <a:extLst>
            <a:ext uri="{FF2B5EF4-FFF2-40B4-BE49-F238E27FC236}">
              <a16:creationId xmlns:a16="http://schemas.microsoft.com/office/drawing/2014/main" id="{00000000-0008-0000-0100-00000C000000}"/>
            </a:ext>
          </a:extLst>
        </xdr:cNvPr>
        <xdr:cNvSpPr>
          <a:spLocks noChangeAspect="1"/>
        </xdr:cNvSpPr>
      </xdr:nvSpPr>
      <xdr:spPr>
        <a:xfrm>
          <a:off x="5700390" y="9415996"/>
          <a:ext cx="288001" cy="288000"/>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17</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13</xdr:col>
      <xdr:colOff>0</xdr:colOff>
      <xdr:row>1</xdr:row>
      <xdr:rowOff>0</xdr:rowOff>
    </xdr:from>
    <xdr:to>
      <xdr:col>13</xdr:col>
      <xdr:colOff>288000</xdr:colOff>
      <xdr:row>1</xdr:row>
      <xdr:rowOff>286225</xdr:rowOff>
    </xdr:to>
    <xdr:sp macro="" textlink="">
      <xdr:nvSpPr>
        <xdr:cNvPr id="13" name="楕円 12">
          <a:extLst>
            <a:ext uri="{FF2B5EF4-FFF2-40B4-BE49-F238E27FC236}">
              <a16:creationId xmlns:a16="http://schemas.microsoft.com/office/drawing/2014/main" id="{00000000-0008-0000-0100-00000D000000}"/>
            </a:ext>
          </a:extLst>
        </xdr:cNvPr>
        <xdr:cNvSpPr>
          <a:spLocks noChangeAspect="1"/>
        </xdr:cNvSpPr>
      </xdr:nvSpPr>
      <xdr:spPr>
        <a:xfrm>
          <a:off x="13375821" y="312964"/>
          <a:ext cx="288000" cy="286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14</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1</xdr:col>
      <xdr:colOff>1252738</xdr:colOff>
      <xdr:row>28</xdr:row>
      <xdr:rowOff>91392</xdr:rowOff>
    </xdr:from>
    <xdr:to>
      <xdr:col>2</xdr:col>
      <xdr:colOff>224557</xdr:colOff>
      <xdr:row>28</xdr:row>
      <xdr:rowOff>378155</xdr:rowOff>
    </xdr:to>
    <xdr:sp macro="" textlink="">
      <xdr:nvSpPr>
        <xdr:cNvPr id="14" name="楕円 13">
          <a:extLst>
            <a:ext uri="{FF2B5EF4-FFF2-40B4-BE49-F238E27FC236}">
              <a16:creationId xmlns:a16="http://schemas.microsoft.com/office/drawing/2014/main" id="{00000000-0008-0000-0100-00000E000000}"/>
            </a:ext>
          </a:extLst>
        </xdr:cNvPr>
        <xdr:cNvSpPr>
          <a:spLocks noChangeAspect="1"/>
        </xdr:cNvSpPr>
      </xdr:nvSpPr>
      <xdr:spPr>
        <a:xfrm>
          <a:off x="1606524" y="9439499"/>
          <a:ext cx="291712" cy="286763"/>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15</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15</xdr:col>
      <xdr:colOff>265541</xdr:colOff>
      <xdr:row>0</xdr:row>
      <xdr:rowOff>0</xdr:rowOff>
    </xdr:from>
    <xdr:to>
      <xdr:col>30</xdr:col>
      <xdr:colOff>762000</xdr:colOff>
      <xdr:row>28</xdr:row>
      <xdr:rowOff>415636</xdr:rowOff>
    </xdr:to>
    <xdr:sp macro="" textlink="">
      <xdr:nvSpPr>
        <xdr:cNvPr id="117" name="正方形/長方形 116">
          <a:extLst>
            <a:ext uri="{FF2B5EF4-FFF2-40B4-BE49-F238E27FC236}">
              <a16:creationId xmlns:a16="http://schemas.microsoft.com/office/drawing/2014/main" id="{00000000-0008-0000-0100-000075000000}"/>
            </a:ext>
          </a:extLst>
        </xdr:cNvPr>
        <xdr:cNvSpPr>
          <a:spLocks/>
        </xdr:cNvSpPr>
      </xdr:nvSpPr>
      <xdr:spPr>
        <a:xfrm>
          <a:off x="15315041" y="0"/>
          <a:ext cx="15926959" cy="95977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lIns="36000" rIns="36000" rtlCol="0" anchor="t" anchorCtr="0"/>
        <a:lstStyle/>
        <a:p>
          <a:pPr algn="l"/>
          <a:r>
            <a:rPr lang="ja-JP" altLang="en-US" sz="24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＜算定手順＞</a:t>
          </a:r>
          <a:r>
            <a:rPr lang="ja-JP" altLang="en-US" sz="2400">
              <a:solidFill>
                <a:sysClr val="windowText" lastClr="000000"/>
              </a:solidFill>
              <a:latin typeface="BIZ UD明朝 Medium" panose="02020500000000000000" pitchFamily="17" charset="-128"/>
              <a:ea typeface="BIZ UD明朝 Medium" panose="02020500000000000000" pitchFamily="17" charset="-128"/>
            </a:rPr>
            <a:t> 　　</a:t>
          </a:r>
          <a:r>
            <a:rPr lang="ja-JP" altLang="en-US" sz="1800">
              <a:solidFill>
                <a:sysClr val="windowText" lastClr="000000"/>
              </a:solidFill>
              <a:latin typeface="BIZ UD明朝 Medium" panose="02020500000000000000" pitchFamily="17" charset="-128"/>
              <a:ea typeface="BIZ UD明朝 Medium" panose="02020500000000000000" pitchFamily="17" charset="-128"/>
            </a:rPr>
            <a:t>表中の　　　　　色付きセルに記入してください。</a:t>
          </a:r>
          <a:r>
            <a:rPr lang="ja-JP" altLang="en-US" sz="2400">
              <a:solidFill>
                <a:sysClr val="windowText" lastClr="000000"/>
              </a:solidFill>
              <a:latin typeface="BIZ UD明朝 Medium" panose="02020500000000000000" pitchFamily="17" charset="-128"/>
              <a:ea typeface="BIZ UD明朝 Medium" panose="02020500000000000000" pitchFamily="17" charset="-128"/>
            </a:rPr>
            <a:t>　</a:t>
          </a:r>
          <a:endParaRPr lang="en-US" altLang="ja-JP" sz="1800">
            <a:solidFill>
              <a:sysClr val="windowText" lastClr="000000"/>
            </a:solidFill>
            <a:latin typeface="BIZ UD明朝 Medium" panose="02020500000000000000" pitchFamily="17" charset="-128"/>
            <a:ea typeface="BIZ UD明朝 Medium" panose="02020500000000000000" pitchFamily="17" charset="-128"/>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① </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設計額（税込み）を記入</a:t>
          </a:r>
          <a:endParaRPr lang="en-US" altLang="ja-JP" sz="1800">
            <a:solidFill>
              <a:sysClr val="windowText" lastClr="000000"/>
            </a:solidFill>
            <a:latin typeface="BIZ UD明朝 Medium" panose="02020500000000000000" pitchFamily="17" charset="-128"/>
            <a:ea typeface="BIZ UD明朝 Medium" panose="02020500000000000000" pitchFamily="17" charset="-128"/>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②</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請負代金額（税込み）を記入</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endParaRPr lang="en-US" altLang="ja-JP" sz="1800">
            <a:solidFill>
              <a:sysClr val="windowText" lastClr="000000"/>
            </a:solidFill>
            <a:latin typeface="BIZ UD明朝 Medium" panose="02020500000000000000" pitchFamily="17" charset="-128"/>
            <a:ea typeface="BIZ UD明朝 Medium" panose="02020500000000000000" pitchFamily="17" charset="-128"/>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③</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部分払いを行っている場合は「部分払相当額」を記入。ただし、部分払検査請求時に、部分払いを行う分について単品スライド条項の請求</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対象とする旨の要請をしていた場合は、未記入とする。</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また、部分払いの支払額は、出来高に該当する請負代金額相当額の９割以下とされていることから、</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「部分払時の支払額＝部分払対象となった請負代金額相当額（部分払相当額）」ではないことに注意。　　　</a:t>
          </a:r>
          <a:endParaRPr lang="en-US" altLang="ja-JP" sz="1800">
            <a:solidFill>
              <a:sysClr val="windowText" lastClr="000000"/>
            </a:solidFill>
            <a:latin typeface="BIZ UD明朝 Medium" panose="02020500000000000000" pitchFamily="17" charset="-128"/>
            <a:ea typeface="BIZ UD明朝 Medium" panose="02020500000000000000" pitchFamily="17" charset="-128"/>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④</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スライド対象としたい「各材料」と「規格」を記入</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endParaRPr lang="en-US" altLang="ja-JP" sz="1800">
            <a:solidFill>
              <a:sysClr val="windowText" lastClr="000000"/>
            </a:solidFill>
            <a:latin typeface="BIZ UD明朝 Medium" panose="02020500000000000000" pitchFamily="17" charset="-128"/>
            <a:ea typeface="BIZ UD明朝 Medium" panose="02020500000000000000" pitchFamily="17" charset="-128"/>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⑤</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設計時点の各材料の単価（発注者が設定した当初契約時の各材料単価。受注者が当初契約時に想定した単価ではないことに注意。）</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⑥</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当該月に購入した「数量」</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endParaRPr lang="en-US" altLang="ja-JP" sz="1800">
            <a:solidFill>
              <a:sysClr val="windowText" lastClr="000000"/>
            </a:solidFill>
            <a:latin typeface="BIZ UD明朝 Medium" panose="02020500000000000000" pitchFamily="17" charset="-128"/>
            <a:ea typeface="BIZ UD明朝 Medium" panose="02020500000000000000" pitchFamily="17" charset="-128"/>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⑦</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各材料が現場に搬入された月の物価資料等の材料単価</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（当初積算単価が特別調査や見積りによる材料など、物価資料等に掲載されていない場合は未記入で構わない。）</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⑧</a:t>
          </a:r>
          <a:r>
            <a:rPr lang="ja-JP" altLang="en-US" sz="1800">
              <a:solidFill>
                <a:sysClr val="windowText" lastClr="000000"/>
              </a:solidFill>
              <a:latin typeface="BIZ UD明朝 Medium" panose="02020500000000000000" pitchFamily="17" charset="-128"/>
              <a:ea typeface="BIZ UD明朝 Medium" panose="02020500000000000000" pitchFamily="17" charset="-128"/>
            </a:rPr>
            <a:t> 「購入単価」は、実際に</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取引した単価を記入（証明できる納品書、請求書、領収書等を提出）</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endParaRPr lang="en-US" altLang="ja-JP" sz="1800">
            <a:solidFill>
              <a:sysClr val="windowText" lastClr="000000"/>
            </a:solidFill>
            <a:latin typeface="BIZ UD明朝 Medium" panose="02020500000000000000" pitchFamily="17" charset="-128"/>
            <a:ea typeface="BIZ UD明朝 Medium" panose="02020500000000000000" pitchFamily="17" charset="-128"/>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⑨</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購入を証明できる「対象数量」が、「設計数量」（⑨</a:t>
          </a:r>
          <a:r>
            <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）を下回る場合は、当該材料はスライド対象とならない。</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endParaRPr lang="en-US" altLang="ja-JP" sz="1800">
            <a:solidFill>
              <a:sysClr val="windowText" lastClr="000000"/>
            </a:solidFill>
            <a:latin typeface="BIZ UD明朝 Medium" panose="02020500000000000000" pitchFamily="17" charset="-128"/>
            <a:ea typeface="BIZ UD明朝 Medium" panose="02020500000000000000" pitchFamily="17" charset="-128"/>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⑩  搬入・購入時点における実勢単価（搬入・購入時期ごとの数量に応じた加重平均値）</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⑪ </a:t>
          </a:r>
          <a:r>
            <a:rPr lang="ja-JP" altLang="en-US" sz="1800" b="0" i="0" u="none" strike="noStrike" baseline="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購入価格を証明する資料が提出できる燃料油（各材料を購入した月の翌月の実勢単価を用いた加重平均値）</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⑫  購入価格を証明する資料が提出できない燃料油</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（工期の始期が属する月の翌月から工期末が属する月の前々月までの各月における実勢価格の平均値）</a:t>
          </a:r>
          <a:endParaRPr lang="ja-JP" altLang="ja-JP" sz="1800">
            <a:effectLst/>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⑬</a:t>
          </a:r>
          <a:r>
            <a:rPr lang="ja-JP" altLang="en-US" sz="1800" b="0" i="0" u="none" strike="noStrike" baseline="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lang="ja-JP" altLang="en-US" sz="1800">
              <a:solidFill>
                <a:sysClr val="windowText" lastClr="000000"/>
              </a:solidFill>
              <a:latin typeface="BIZ UD明朝 Medium" panose="02020500000000000000" pitchFamily="17" charset="-128"/>
              <a:ea typeface="BIZ UD明朝 Medium" panose="02020500000000000000" pitchFamily="17" charset="-128"/>
            </a:rPr>
            <a:t>「価格変動後の金額</a:t>
          </a:r>
          <a:r>
            <a:rPr lang="en-US" altLang="ja-JP" sz="1800">
              <a:solidFill>
                <a:sysClr val="windowText" lastClr="000000"/>
              </a:solidFill>
              <a:latin typeface="BIZ UD明朝 Medium" panose="02020500000000000000" pitchFamily="17" charset="-128"/>
              <a:ea typeface="BIZ UD明朝 Medium" panose="02020500000000000000" pitchFamily="17" charset="-128"/>
            </a:rPr>
            <a:t>(</a:t>
          </a:r>
          <a:r>
            <a:rPr lang="ja-JP" altLang="en-US" sz="1800">
              <a:solidFill>
                <a:sysClr val="windowText" lastClr="000000"/>
              </a:solidFill>
              <a:latin typeface="BIZ UD明朝 Medium" panose="02020500000000000000" pitchFamily="17" charset="-128"/>
              <a:ea typeface="BIZ UD明朝 Medium" panose="02020500000000000000" pitchFamily="17" charset="-128"/>
            </a:rPr>
            <a:t>税込</a:t>
          </a:r>
          <a:r>
            <a:rPr lang="en-US" altLang="ja-JP" sz="1800">
              <a:solidFill>
                <a:sysClr val="windowText" lastClr="000000"/>
              </a:solidFill>
              <a:latin typeface="BIZ UD明朝 Medium" panose="02020500000000000000" pitchFamily="17" charset="-128"/>
              <a:ea typeface="BIZ UD明朝 Medium" panose="02020500000000000000" pitchFamily="17" charset="-128"/>
            </a:rPr>
            <a:t>)</a:t>
          </a:r>
          <a:r>
            <a:rPr lang="ja-JP" altLang="en-US" sz="1800">
              <a:solidFill>
                <a:sysClr val="windowText" lastClr="000000"/>
              </a:solidFill>
              <a:latin typeface="BIZ UD明朝 Medium" panose="02020500000000000000" pitchFamily="17" charset="-128"/>
              <a:ea typeface="BIZ UD明朝 Medium" panose="02020500000000000000" pitchFamily="17" charset="-128"/>
            </a:rPr>
            <a:t>」は、「落札率考慮」した</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価格変動後の金額（⑬</a:t>
          </a:r>
          <a:r>
            <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）と「購入価格</a:t>
          </a:r>
          <a:r>
            <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税込</a:t>
          </a:r>
          <a:r>
            <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」（⑬</a:t>
          </a:r>
          <a:r>
            <a:rPr lang="ja-JP" altLang="en-US" sz="1600" b="0" i="0" u="none" strike="noStrike" baseline="50000">
              <a:solidFill>
                <a:sysClr val="windowText" lastClr="000000"/>
              </a:solidFill>
              <a:effectLst/>
              <a:latin typeface="BIZ UDPゴシック" panose="020B0400000000000000" pitchFamily="50" charset="-128"/>
              <a:ea typeface="BIZ UDPゴシック" panose="020B0400000000000000" pitchFamily="50" charset="-128"/>
              <a:cs typeface="+mn-cs"/>
            </a:rPr>
            <a:t>Ｐ</a:t>
          </a:r>
          <a:r>
            <a:rPr lang="ja-JP" altLang="en-US" sz="1800" b="0" i="0" u="none" strike="noStrike" baseline="0">
              <a:solidFill>
                <a:sysClr val="windowText" lastClr="000000"/>
              </a:solidFill>
              <a:effectLst/>
              <a:latin typeface="BIZ UD明朝 Medium" panose="02020500000000000000" pitchFamily="17" charset="-128"/>
              <a:ea typeface="BIZ UD明朝 Medium" panose="02020500000000000000" pitchFamily="17" charset="-128"/>
              <a:cs typeface="+mn-cs"/>
            </a:rPr>
            <a:t>）</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の安い方を採用する。</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ただし、実際の購入価格が適当であると認められる場合は「購入価格（税込）」とする。</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⑭  対象工事費（②－③）の１％相当額</a:t>
          </a: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⑮ 「鋼材類」の変動額の合計が、</a:t>
          </a:r>
          <a:r>
            <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1</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％相当額（⑭）を超えていれば、スライド対象となる。</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endParaRPr lang="en-US" altLang="ja-JP" sz="1800">
            <a:solidFill>
              <a:sysClr val="windowText" lastClr="000000"/>
            </a:solidFill>
            <a:latin typeface="BIZ UD明朝 Medium" panose="02020500000000000000" pitchFamily="17" charset="-128"/>
            <a:ea typeface="BIZ UD明朝 Medium" panose="02020500000000000000" pitchFamily="17" charset="-128"/>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⑯</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「燃料油」の変動額の合計が、</a:t>
          </a:r>
          <a:r>
            <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1</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％相当額（⑭）を超えていれば、スライド対象となる。</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endParaRPr lang="en-US" altLang="ja-JP" sz="1800">
            <a:solidFill>
              <a:sysClr val="windowText" lastClr="000000"/>
            </a:solidFill>
            <a:latin typeface="BIZ UD明朝 Medium" panose="02020500000000000000" pitchFamily="17" charset="-128"/>
            <a:ea typeface="BIZ UD明朝 Medium" panose="02020500000000000000" pitchFamily="17" charset="-128"/>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⑰</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「その他の品目」の品目（各材料）ごとの変動額が、</a:t>
          </a:r>
          <a:r>
            <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1</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％相当額（⑭）を超えていれば、スライド対象となる。</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⑱</a:t>
          </a:r>
          <a:r>
            <a:rPr lang="ja-JP" altLang="en-US" sz="1800" b="0" i="0" u="none" strike="noStrike" baseline="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「その他の品目」の品目（各材料）ごとの変動額が、</a:t>
          </a:r>
          <a:r>
            <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1</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％相当額（⑭）を超えていれば、スライド対象となる。</a:t>
          </a:r>
        </a:p>
        <a:p>
          <a:pPr algn="l"/>
          <a:r>
            <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⑲  変動額</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a:t>
          </a:r>
          <a:endParaRPr kumimoji="1" lang="ja-JP" altLang="en-US" sz="18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95250</xdr:colOff>
      <xdr:row>7</xdr:row>
      <xdr:rowOff>163287</xdr:rowOff>
    </xdr:from>
    <xdr:to>
      <xdr:col>4</xdr:col>
      <xdr:colOff>775607</xdr:colOff>
      <xdr:row>10</xdr:row>
      <xdr:rowOff>54430</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837214" y="2721430"/>
          <a:ext cx="680357"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300">
              <a:solidFill>
                <a:srgbClr val="FF0000"/>
              </a:solidFill>
              <a:latin typeface="BIZ UDPゴシック" panose="020B0400000000000000" pitchFamily="50" charset="-128"/>
              <a:ea typeface="BIZ UDPゴシック" panose="020B0400000000000000" pitchFamily="50" charset="-128"/>
            </a:rPr>
            <a:t>⑨</a:t>
          </a:r>
          <a:r>
            <a:rPr kumimoji="1" lang="en-US" altLang="ja-JP" sz="2300">
              <a:solidFill>
                <a:srgbClr val="FF0000"/>
              </a:solidFill>
              <a:latin typeface="BIZ UDPゴシック" panose="020B0400000000000000" pitchFamily="50" charset="-128"/>
              <a:ea typeface="BIZ UDPゴシック" panose="020B0400000000000000" pitchFamily="50" charset="-128"/>
            </a:rPr>
            <a:t>'</a:t>
          </a:r>
          <a:endParaRPr kumimoji="1" lang="ja-JP" altLang="en-US" sz="23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204107</xdr:colOff>
      <xdr:row>2</xdr:row>
      <xdr:rowOff>204107</xdr:rowOff>
    </xdr:from>
    <xdr:to>
      <xdr:col>10</xdr:col>
      <xdr:colOff>884464</xdr:colOff>
      <xdr:row>4</xdr:row>
      <xdr:rowOff>95250</xdr:rowOff>
    </xdr:to>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0477500" y="1047750"/>
          <a:ext cx="68035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300">
              <a:solidFill>
                <a:srgbClr val="FF0000"/>
              </a:solidFill>
              <a:latin typeface="BIZ UDPゴシック" panose="020B0400000000000000" pitchFamily="50" charset="-128"/>
              <a:ea typeface="BIZ UDPゴシック" panose="020B0400000000000000" pitchFamily="50" charset="-128"/>
            </a:rPr>
            <a:t>⑬</a:t>
          </a:r>
          <a:r>
            <a:rPr kumimoji="1" lang="en-US" altLang="ja-JP" sz="2300">
              <a:solidFill>
                <a:srgbClr val="FF0000"/>
              </a:solidFill>
              <a:latin typeface="BIZ UDPゴシック" panose="020B0400000000000000" pitchFamily="50" charset="-128"/>
              <a:ea typeface="BIZ UDPゴシック" panose="020B0400000000000000" pitchFamily="50" charset="-128"/>
            </a:rPr>
            <a:t>'</a:t>
          </a:r>
          <a:endParaRPr kumimoji="1" lang="ja-JP" altLang="en-US" sz="23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258535</xdr:colOff>
      <xdr:row>2</xdr:row>
      <xdr:rowOff>204107</xdr:rowOff>
    </xdr:from>
    <xdr:to>
      <xdr:col>11</xdr:col>
      <xdr:colOff>938892</xdr:colOff>
      <xdr:row>4</xdr:row>
      <xdr:rowOff>95250</xdr:rowOff>
    </xdr:to>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11566071" y="1047750"/>
          <a:ext cx="68035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300">
              <a:solidFill>
                <a:srgbClr val="FF0000"/>
              </a:solidFill>
              <a:latin typeface="BIZ UDPゴシック" panose="020B0400000000000000" pitchFamily="50" charset="-128"/>
              <a:ea typeface="BIZ UDPゴシック" panose="020B0400000000000000" pitchFamily="50" charset="-128"/>
            </a:rPr>
            <a:t>⑬</a:t>
          </a:r>
          <a:r>
            <a:rPr kumimoji="1" lang="ja-JP" altLang="en-US" sz="1800" baseline="50000">
              <a:solidFill>
                <a:srgbClr val="FF0000"/>
              </a:solidFill>
              <a:latin typeface="BIZ UDPゴシック" panose="020B0400000000000000" pitchFamily="50" charset="-128"/>
              <a:ea typeface="BIZ UDPゴシック" panose="020B0400000000000000" pitchFamily="50" charset="-128"/>
            </a:rPr>
            <a:t>Ｐ</a:t>
          </a:r>
        </a:p>
      </xdr:txBody>
    </xdr:sp>
    <xdr:clientData/>
  </xdr:twoCellAnchor>
  <xdr:twoCellAnchor editAs="oneCell">
    <xdr:from>
      <xdr:col>8</xdr:col>
      <xdr:colOff>27213</xdr:colOff>
      <xdr:row>14</xdr:row>
      <xdr:rowOff>13604</xdr:rowOff>
    </xdr:from>
    <xdr:to>
      <xdr:col>8</xdr:col>
      <xdr:colOff>315213</xdr:colOff>
      <xdr:row>14</xdr:row>
      <xdr:rowOff>301604</xdr:rowOff>
    </xdr:to>
    <xdr:sp macro="" textlink="">
      <xdr:nvSpPr>
        <xdr:cNvPr id="73" name="楕円 72">
          <a:extLst>
            <a:ext uri="{FF2B5EF4-FFF2-40B4-BE49-F238E27FC236}">
              <a16:creationId xmlns:a16="http://schemas.microsoft.com/office/drawing/2014/main" id="{00000000-0008-0000-0100-000049000000}"/>
            </a:ext>
          </a:extLst>
        </xdr:cNvPr>
        <xdr:cNvSpPr>
          <a:spLocks noChangeAspect="1"/>
        </xdr:cNvSpPr>
      </xdr:nvSpPr>
      <xdr:spPr>
        <a:xfrm>
          <a:off x="8232320" y="4735283"/>
          <a:ext cx="288000"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11</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13</xdr:col>
      <xdr:colOff>40821</xdr:colOff>
      <xdr:row>19</xdr:row>
      <xdr:rowOff>13604</xdr:rowOff>
    </xdr:from>
    <xdr:to>
      <xdr:col>13</xdr:col>
      <xdr:colOff>328821</xdr:colOff>
      <xdr:row>19</xdr:row>
      <xdr:rowOff>301604</xdr:rowOff>
    </xdr:to>
    <xdr:sp macro="" textlink="">
      <xdr:nvSpPr>
        <xdr:cNvPr id="74" name="楕円 73">
          <a:extLst>
            <a:ext uri="{FF2B5EF4-FFF2-40B4-BE49-F238E27FC236}">
              <a16:creationId xmlns:a16="http://schemas.microsoft.com/office/drawing/2014/main" id="{00000000-0008-0000-0100-00004A000000}"/>
            </a:ext>
          </a:extLst>
        </xdr:cNvPr>
        <xdr:cNvSpPr>
          <a:spLocks noChangeAspect="1"/>
        </xdr:cNvSpPr>
      </xdr:nvSpPr>
      <xdr:spPr>
        <a:xfrm>
          <a:off x="13416642" y="5551711"/>
          <a:ext cx="288000" cy="288000"/>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16</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12</xdr:col>
      <xdr:colOff>993321</xdr:colOff>
      <xdr:row>23</xdr:row>
      <xdr:rowOff>13606</xdr:rowOff>
    </xdr:from>
    <xdr:to>
      <xdr:col>13</xdr:col>
      <xdr:colOff>247179</xdr:colOff>
      <xdr:row>23</xdr:row>
      <xdr:rowOff>301606</xdr:rowOff>
    </xdr:to>
    <xdr:sp macro="" textlink="">
      <xdr:nvSpPr>
        <xdr:cNvPr id="79" name="楕円 78">
          <a:extLst>
            <a:ext uri="{FF2B5EF4-FFF2-40B4-BE49-F238E27FC236}">
              <a16:creationId xmlns:a16="http://schemas.microsoft.com/office/drawing/2014/main" id="{00000000-0008-0000-0100-00004F000000}"/>
            </a:ext>
          </a:extLst>
        </xdr:cNvPr>
        <xdr:cNvSpPr>
          <a:spLocks noChangeAspect="1"/>
        </xdr:cNvSpPr>
      </xdr:nvSpPr>
      <xdr:spPr>
        <a:xfrm>
          <a:off x="13008428" y="7701642"/>
          <a:ext cx="288001" cy="288000"/>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17</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855810</xdr:colOff>
      <xdr:row>27</xdr:row>
      <xdr:rowOff>189056</xdr:rowOff>
    </xdr:from>
    <xdr:to>
      <xdr:col>4</xdr:col>
      <xdr:colOff>855807</xdr:colOff>
      <xdr:row>29</xdr:row>
      <xdr:rowOff>211739</xdr:rowOff>
    </xdr:to>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3557446" y="9090601"/>
          <a:ext cx="1039088" cy="646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BIZ UDPゴシック" panose="020B0400000000000000" pitchFamily="50" charset="-128"/>
              <a:ea typeface="BIZ UDPゴシック" panose="020B0400000000000000" pitchFamily="50" charset="-128"/>
            </a:rPr>
            <a:t>対象外</a:t>
          </a:r>
        </a:p>
      </xdr:txBody>
    </xdr:sp>
    <xdr:clientData/>
  </xdr:twoCellAnchor>
  <xdr:twoCellAnchor editAs="oneCell">
    <xdr:from>
      <xdr:col>10</xdr:col>
      <xdr:colOff>1002393</xdr:colOff>
      <xdr:row>28</xdr:row>
      <xdr:rowOff>81643</xdr:rowOff>
    </xdr:from>
    <xdr:to>
      <xdr:col>11</xdr:col>
      <xdr:colOff>258518</xdr:colOff>
      <xdr:row>28</xdr:row>
      <xdr:rowOff>367868</xdr:rowOff>
    </xdr:to>
    <xdr:sp macro="" textlink="">
      <xdr:nvSpPr>
        <xdr:cNvPr id="84" name="楕円 83">
          <a:extLst>
            <a:ext uri="{FF2B5EF4-FFF2-40B4-BE49-F238E27FC236}">
              <a16:creationId xmlns:a16="http://schemas.microsoft.com/office/drawing/2014/main" id="{00000000-0008-0000-0100-000054000000}"/>
            </a:ext>
          </a:extLst>
        </xdr:cNvPr>
        <xdr:cNvSpPr>
          <a:spLocks noChangeAspect="1"/>
        </xdr:cNvSpPr>
      </xdr:nvSpPr>
      <xdr:spPr>
        <a:xfrm>
          <a:off x="10949214" y="9429750"/>
          <a:ext cx="290268" cy="286225"/>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14</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7</xdr:col>
      <xdr:colOff>952498</xdr:colOff>
      <xdr:row>28</xdr:row>
      <xdr:rowOff>68036</xdr:rowOff>
    </xdr:from>
    <xdr:to>
      <xdr:col>8</xdr:col>
      <xdr:colOff>208623</xdr:colOff>
      <xdr:row>28</xdr:row>
      <xdr:rowOff>356036</xdr:rowOff>
    </xdr:to>
    <xdr:sp macro="" textlink="">
      <xdr:nvSpPr>
        <xdr:cNvPr id="85" name="楕円 84">
          <a:extLst>
            <a:ext uri="{FF2B5EF4-FFF2-40B4-BE49-F238E27FC236}">
              <a16:creationId xmlns:a16="http://schemas.microsoft.com/office/drawing/2014/main" id="{00000000-0008-0000-0100-000055000000}"/>
            </a:ext>
          </a:extLst>
        </xdr:cNvPr>
        <xdr:cNvSpPr>
          <a:spLocks noChangeAspect="1"/>
        </xdr:cNvSpPr>
      </xdr:nvSpPr>
      <xdr:spPr>
        <a:xfrm>
          <a:off x="7796891" y="9416143"/>
          <a:ext cx="290268" cy="288000"/>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18</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190500</xdr:colOff>
      <xdr:row>2</xdr:row>
      <xdr:rowOff>204107</xdr:rowOff>
    </xdr:from>
    <xdr:to>
      <xdr:col>12</xdr:col>
      <xdr:colOff>870857</xdr:colOff>
      <xdr:row>4</xdr:row>
      <xdr:rowOff>95250</xdr:rowOff>
    </xdr:to>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12532179" y="1047750"/>
          <a:ext cx="68035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300">
              <a:solidFill>
                <a:srgbClr val="FF0000"/>
              </a:solidFill>
              <a:latin typeface="BIZ UDPゴシック" panose="020B0400000000000000" pitchFamily="50" charset="-128"/>
              <a:ea typeface="BIZ UDPゴシック" panose="020B0400000000000000" pitchFamily="50" charset="-128"/>
            </a:rPr>
            <a:t>⑬</a:t>
          </a:r>
        </a:p>
      </xdr:txBody>
    </xdr:sp>
    <xdr:clientData/>
  </xdr:twoCellAnchor>
  <xdr:twoCellAnchor editAs="oneCell">
    <xdr:from>
      <xdr:col>8</xdr:col>
      <xdr:colOff>27214</xdr:colOff>
      <xdr:row>8</xdr:row>
      <xdr:rowOff>13607</xdr:rowOff>
    </xdr:from>
    <xdr:to>
      <xdr:col>8</xdr:col>
      <xdr:colOff>315214</xdr:colOff>
      <xdr:row>8</xdr:row>
      <xdr:rowOff>299832</xdr:rowOff>
    </xdr:to>
    <xdr:sp macro="" textlink="">
      <xdr:nvSpPr>
        <xdr:cNvPr id="98" name="楕円 97">
          <a:extLst>
            <a:ext uri="{FF2B5EF4-FFF2-40B4-BE49-F238E27FC236}">
              <a16:creationId xmlns:a16="http://schemas.microsoft.com/office/drawing/2014/main" id="{00000000-0008-0000-0100-000062000000}"/>
            </a:ext>
          </a:extLst>
        </xdr:cNvPr>
        <xdr:cNvSpPr>
          <a:spLocks noChangeAspect="1"/>
        </xdr:cNvSpPr>
      </xdr:nvSpPr>
      <xdr:spPr>
        <a:xfrm>
          <a:off x="8232321" y="2857500"/>
          <a:ext cx="288000" cy="286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10</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30</xdr:col>
      <xdr:colOff>244928</xdr:colOff>
      <xdr:row>36</xdr:row>
      <xdr:rowOff>13607</xdr:rowOff>
    </xdr:from>
    <xdr:to>
      <xdr:col>30</xdr:col>
      <xdr:colOff>532928</xdr:colOff>
      <xdr:row>36</xdr:row>
      <xdr:rowOff>299832</xdr:rowOff>
    </xdr:to>
    <xdr:sp macro="" textlink="">
      <xdr:nvSpPr>
        <xdr:cNvPr id="100" name="楕円 99">
          <a:extLst>
            <a:ext uri="{FF2B5EF4-FFF2-40B4-BE49-F238E27FC236}">
              <a16:creationId xmlns:a16="http://schemas.microsoft.com/office/drawing/2014/main" id="{00000000-0008-0000-0100-000064000000}"/>
            </a:ext>
          </a:extLst>
        </xdr:cNvPr>
        <xdr:cNvSpPr>
          <a:spLocks noChangeAspect="1"/>
        </xdr:cNvSpPr>
      </xdr:nvSpPr>
      <xdr:spPr>
        <a:xfrm>
          <a:off x="30167035" y="10640786"/>
          <a:ext cx="288000" cy="286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10</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231321</xdr:colOff>
      <xdr:row>32</xdr:row>
      <xdr:rowOff>0</xdr:rowOff>
    </xdr:from>
    <xdr:to>
      <xdr:col>29</xdr:col>
      <xdr:colOff>870857</xdr:colOff>
      <xdr:row>32</xdr:row>
      <xdr:rowOff>0</xdr:rowOff>
    </xdr:to>
    <xdr:cxnSp macro="">
      <xdr:nvCxnSpPr>
        <xdr:cNvPr id="24" name="直線コネクタ 23">
          <a:extLst>
            <a:ext uri="{FF2B5EF4-FFF2-40B4-BE49-F238E27FC236}">
              <a16:creationId xmlns:a16="http://schemas.microsoft.com/office/drawing/2014/main" id="{00000000-0008-0000-0100-000018000000}"/>
            </a:ext>
          </a:extLst>
        </xdr:cNvPr>
        <xdr:cNvCxnSpPr/>
      </xdr:nvCxnSpPr>
      <xdr:spPr>
        <a:xfrm>
          <a:off x="9470571" y="9416143"/>
          <a:ext cx="20288250" cy="0"/>
        </a:xfrm>
        <a:prstGeom prst="line">
          <a:avLst/>
        </a:prstGeom>
        <a:ln w="38100">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312963</xdr:colOff>
      <xdr:row>51</xdr:row>
      <xdr:rowOff>13607</xdr:rowOff>
    </xdr:from>
    <xdr:to>
      <xdr:col>30</xdr:col>
      <xdr:colOff>600963</xdr:colOff>
      <xdr:row>51</xdr:row>
      <xdr:rowOff>301607</xdr:rowOff>
    </xdr:to>
    <xdr:sp macro="" textlink="">
      <xdr:nvSpPr>
        <xdr:cNvPr id="102" name="楕円 101">
          <a:extLst>
            <a:ext uri="{FF2B5EF4-FFF2-40B4-BE49-F238E27FC236}">
              <a16:creationId xmlns:a16="http://schemas.microsoft.com/office/drawing/2014/main" id="{00000000-0008-0000-0100-000066000000}"/>
            </a:ext>
          </a:extLst>
        </xdr:cNvPr>
        <xdr:cNvSpPr>
          <a:spLocks noChangeAspect="1"/>
        </xdr:cNvSpPr>
      </xdr:nvSpPr>
      <xdr:spPr>
        <a:xfrm>
          <a:off x="30235070" y="15294428"/>
          <a:ext cx="288000"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11</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8</xdr:col>
      <xdr:colOff>27214</xdr:colOff>
      <xdr:row>16</xdr:row>
      <xdr:rowOff>13607</xdr:rowOff>
    </xdr:from>
    <xdr:to>
      <xdr:col>8</xdr:col>
      <xdr:colOff>315214</xdr:colOff>
      <xdr:row>16</xdr:row>
      <xdr:rowOff>301607</xdr:rowOff>
    </xdr:to>
    <xdr:sp macro="" textlink="">
      <xdr:nvSpPr>
        <xdr:cNvPr id="103" name="楕円 102">
          <a:extLst>
            <a:ext uri="{FF2B5EF4-FFF2-40B4-BE49-F238E27FC236}">
              <a16:creationId xmlns:a16="http://schemas.microsoft.com/office/drawing/2014/main" id="{00000000-0008-0000-0100-000067000000}"/>
            </a:ext>
          </a:extLst>
        </xdr:cNvPr>
        <xdr:cNvSpPr>
          <a:spLocks noChangeAspect="1"/>
        </xdr:cNvSpPr>
      </xdr:nvSpPr>
      <xdr:spPr>
        <a:xfrm>
          <a:off x="8232321" y="5361214"/>
          <a:ext cx="288000"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11</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8</xdr:col>
      <xdr:colOff>27214</xdr:colOff>
      <xdr:row>15</xdr:row>
      <xdr:rowOff>13607</xdr:rowOff>
    </xdr:from>
    <xdr:to>
      <xdr:col>8</xdr:col>
      <xdr:colOff>315214</xdr:colOff>
      <xdr:row>15</xdr:row>
      <xdr:rowOff>301607</xdr:rowOff>
    </xdr:to>
    <xdr:sp macro="" textlink="">
      <xdr:nvSpPr>
        <xdr:cNvPr id="105" name="楕円 104">
          <a:extLst>
            <a:ext uri="{FF2B5EF4-FFF2-40B4-BE49-F238E27FC236}">
              <a16:creationId xmlns:a16="http://schemas.microsoft.com/office/drawing/2014/main" id="{00000000-0008-0000-0100-000069000000}"/>
            </a:ext>
          </a:extLst>
        </xdr:cNvPr>
        <xdr:cNvSpPr>
          <a:spLocks noChangeAspect="1"/>
        </xdr:cNvSpPr>
      </xdr:nvSpPr>
      <xdr:spPr>
        <a:xfrm>
          <a:off x="8232321" y="5048250"/>
          <a:ext cx="288000"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12</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30</xdr:col>
      <xdr:colOff>312963</xdr:colOff>
      <xdr:row>53</xdr:row>
      <xdr:rowOff>27213</xdr:rowOff>
    </xdr:from>
    <xdr:to>
      <xdr:col>30</xdr:col>
      <xdr:colOff>600963</xdr:colOff>
      <xdr:row>54</xdr:row>
      <xdr:rowOff>2251</xdr:rowOff>
    </xdr:to>
    <xdr:sp macro="" textlink="">
      <xdr:nvSpPr>
        <xdr:cNvPr id="107" name="楕円 106">
          <a:extLst>
            <a:ext uri="{FF2B5EF4-FFF2-40B4-BE49-F238E27FC236}">
              <a16:creationId xmlns:a16="http://schemas.microsoft.com/office/drawing/2014/main" id="{00000000-0008-0000-0100-00006B000000}"/>
            </a:ext>
          </a:extLst>
        </xdr:cNvPr>
        <xdr:cNvSpPr>
          <a:spLocks noChangeAspect="1"/>
        </xdr:cNvSpPr>
      </xdr:nvSpPr>
      <xdr:spPr>
        <a:xfrm>
          <a:off x="30235070" y="15933963"/>
          <a:ext cx="288000"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12</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30</xdr:col>
      <xdr:colOff>326572</xdr:colOff>
      <xdr:row>55</xdr:row>
      <xdr:rowOff>13607</xdr:rowOff>
    </xdr:from>
    <xdr:to>
      <xdr:col>30</xdr:col>
      <xdr:colOff>614572</xdr:colOff>
      <xdr:row>55</xdr:row>
      <xdr:rowOff>301607</xdr:rowOff>
    </xdr:to>
    <xdr:sp macro="" textlink="">
      <xdr:nvSpPr>
        <xdr:cNvPr id="108" name="楕円 107">
          <a:extLst>
            <a:ext uri="{FF2B5EF4-FFF2-40B4-BE49-F238E27FC236}">
              <a16:creationId xmlns:a16="http://schemas.microsoft.com/office/drawing/2014/main" id="{00000000-0008-0000-0100-00006C000000}"/>
            </a:ext>
          </a:extLst>
        </xdr:cNvPr>
        <xdr:cNvSpPr>
          <a:spLocks noChangeAspect="1"/>
        </xdr:cNvSpPr>
      </xdr:nvSpPr>
      <xdr:spPr>
        <a:xfrm>
          <a:off x="30248679" y="16546286"/>
          <a:ext cx="288000"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11</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12</xdr:col>
      <xdr:colOff>979714</xdr:colOff>
      <xdr:row>13</xdr:row>
      <xdr:rowOff>13607</xdr:rowOff>
    </xdr:from>
    <xdr:to>
      <xdr:col>13</xdr:col>
      <xdr:colOff>233571</xdr:colOff>
      <xdr:row>13</xdr:row>
      <xdr:rowOff>301607</xdr:rowOff>
    </xdr:to>
    <xdr:sp macro="" textlink="">
      <xdr:nvSpPr>
        <xdr:cNvPr id="109" name="楕円 108">
          <a:extLst>
            <a:ext uri="{FF2B5EF4-FFF2-40B4-BE49-F238E27FC236}">
              <a16:creationId xmlns:a16="http://schemas.microsoft.com/office/drawing/2014/main" id="{00000000-0008-0000-0100-00006D000000}"/>
            </a:ext>
          </a:extLst>
        </xdr:cNvPr>
        <xdr:cNvSpPr>
          <a:spLocks noChangeAspect="1"/>
        </xdr:cNvSpPr>
      </xdr:nvSpPr>
      <xdr:spPr>
        <a:xfrm>
          <a:off x="12994821" y="4572000"/>
          <a:ext cx="288000" cy="288000"/>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15</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237918</xdr:colOff>
      <xdr:row>47</xdr:row>
      <xdr:rowOff>272761</xdr:rowOff>
    </xdr:from>
    <xdr:to>
      <xdr:col>6</xdr:col>
      <xdr:colOff>15077</xdr:colOff>
      <xdr:row>50</xdr:row>
      <xdr:rowOff>233012</xdr:rowOff>
    </xdr:to>
    <xdr:sp macro="" textlink="">
      <xdr:nvSpPr>
        <xdr:cNvPr id="25" name="吹き出し: 角を丸めた四角形 24">
          <a:extLst>
            <a:ext uri="{FF2B5EF4-FFF2-40B4-BE49-F238E27FC236}">
              <a16:creationId xmlns:a16="http://schemas.microsoft.com/office/drawing/2014/main" id="{00000000-0008-0000-0100-000019000000}"/>
            </a:ext>
          </a:extLst>
        </xdr:cNvPr>
        <xdr:cNvSpPr/>
      </xdr:nvSpPr>
      <xdr:spPr>
        <a:xfrm>
          <a:off x="2939554" y="15374216"/>
          <a:ext cx="2894432" cy="895432"/>
        </a:xfrm>
        <a:prstGeom prst="wedgeRoundRectCallout">
          <a:avLst>
            <a:gd name="adj1" fmla="val -65815"/>
            <a:gd name="adj2" fmla="val 85491"/>
            <a:gd name="adj3" fmla="val 16667"/>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r>
            <a:rPr kumimoji="1" lang="ja-JP" altLang="en-US" sz="1600" b="1"/>
            <a:t>購入価格を証明する資料が</a:t>
          </a:r>
          <a:endParaRPr kumimoji="1" lang="en-US" altLang="ja-JP" sz="1600" b="1"/>
        </a:p>
        <a:p>
          <a:pPr algn="l"/>
          <a:r>
            <a:rPr kumimoji="1" lang="ja-JP" altLang="en-US" sz="1600" b="1"/>
            <a:t>提出できる。</a:t>
          </a:r>
        </a:p>
      </xdr:txBody>
    </xdr:sp>
    <xdr:clientData/>
  </xdr:twoCellAnchor>
  <xdr:twoCellAnchor>
    <xdr:from>
      <xdr:col>4</xdr:col>
      <xdr:colOff>99786</xdr:colOff>
      <xdr:row>57</xdr:row>
      <xdr:rowOff>138338</xdr:rowOff>
    </xdr:from>
    <xdr:to>
      <xdr:col>6</xdr:col>
      <xdr:colOff>916036</xdr:colOff>
      <xdr:row>60</xdr:row>
      <xdr:rowOff>98588</xdr:rowOff>
    </xdr:to>
    <xdr:sp macro="" textlink="">
      <xdr:nvSpPr>
        <xdr:cNvPr id="111" name="吹き出し: 角を丸めた四角形 110">
          <a:extLst>
            <a:ext uri="{FF2B5EF4-FFF2-40B4-BE49-F238E27FC236}">
              <a16:creationId xmlns:a16="http://schemas.microsoft.com/office/drawing/2014/main" id="{00000000-0008-0000-0100-00006F000000}"/>
            </a:ext>
          </a:extLst>
        </xdr:cNvPr>
        <xdr:cNvSpPr/>
      </xdr:nvSpPr>
      <xdr:spPr>
        <a:xfrm>
          <a:off x="3830411" y="17172213"/>
          <a:ext cx="2880000" cy="1008000"/>
        </a:xfrm>
        <a:prstGeom prst="wedgeRoundRectCallout">
          <a:avLst>
            <a:gd name="adj1" fmla="val -107806"/>
            <a:gd name="adj2" fmla="val -163897"/>
            <a:gd name="adj3" fmla="val 16667"/>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r>
            <a:rPr kumimoji="1" lang="ja-JP" altLang="en-US" sz="1600" b="1"/>
            <a:t>購入価格を証明する資料が</a:t>
          </a:r>
          <a:endParaRPr kumimoji="1" lang="en-US" altLang="ja-JP" sz="1600" b="1"/>
        </a:p>
        <a:p>
          <a:pPr algn="l"/>
          <a:r>
            <a:rPr kumimoji="1" lang="ja-JP" altLang="en-US" sz="1600" b="1"/>
            <a:t>提出できない。</a:t>
          </a:r>
        </a:p>
      </xdr:txBody>
    </xdr:sp>
    <xdr:clientData/>
  </xdr:twoCellAnchor>
  <xdr:twoCellAnchor>
    <xdr:from>
      <xdr:col>1</xdr:col>
      <xdr:colOff>469444</xdr:colOff>
      <xdr:row>57</xdr:row>
      <xdr:rowOff>263074</xdr:rowOff>
    </xdr:from>
    <xdr:to>
      <xdr:col>3</xdr:col>
      <xdr:colOff>999944</xdr:colOff>
      <xdr:row>60</xdr:row>
      <xdr:rowOff>223324</xdr:rowOff>
    </xdr:to>
    <xdr:sp macro="" textlink="">
      <xdr:nvSpPr>
        <xdr:cNvPr id="114" name="吹き出し: 角を丸めた四角形 113">
          <a:extLst>
            <a:ext uri="{FF2B5EF4-FFF2-40B4-BE49-F238E27FC236}">
              <a16:creationId xmlns:a16="http://schemas.microsoft.com/office/drawing/2014/main" id="{00000000-0008-0000-0100-000072000000}"/>
            </a:ext>
          </a:extLst>
        </xdr:cNvPr>
        <xdr:cNvSpPr/>
      </xdr:nvSpPr>
      <xdr:spPr>
        <a:xfrm>
          <a:off x="818694" y="17296949"/>
          <a:ext cx="2880000" cy="1008000"/>
        </a:xfrm>
        <a:prstGeom prst="wedgeRoundRectCallout">
          <a:avLst>
            <a:gd name="adj1" fmla="val -5591"/>
            <a:gd name="adj2" fmla="val -104822"/>
            <a:gd name="adj3" fmla="val 16667"/>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r>
            <a:rPr kumimoji="1" lang="ja-JP" altLang="en-US" sz="1600" b="1"/>
            <a:t>購入価格を証明する資料が</a:t>
          </a:r>
          <a:endParaRPr kumimoji="1" lang="en-US" altLang="ja-JP" sz="1600" b="1"/>
        </a:p>
        <a:p>
          <a:pPr algn="l"/>
          <a:r>
            <a:rPr kumimoji="1" lang="ja-JP" altLang="en-US" sz="1600" b="1"/>
            <a:t>提出できる。</a:t>
          </a:r>
        </a:p>
      </xdr:txBody>
    </xdr:sp>
    <xdr:clientData/>
  </xdr:twoCellAnchor>
  <xdr:twoCellAnchor>
    <xdr:from>
      <xdr:col>2</xdr:col>
      <xdr:colOff>408215</xdr:colOff>
      <xdr:row>5</xdr:row>
      <xdr:rowOff>249463</xdr:rowOff>
    </xdr:from>
    <xdr:to>
      <xdr:col>2</xdr:col>
      <xdr:colOff>624215</xdr:colOff>
      <xdr:row>6</xdr:row>
      <xdr:rowOff>152499</xdr:rowOff>
    </xdr:to>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2075090" y="2186213"/>
          <a:ext cx="216000" cy="220536"/>
        </a:xfrm>
        <a:prstGeom prst="rect">
          <a:avLst/>
        </a:prstGeom>
        <a:solidFill>
          <a:schemeClr val="bg1"/>
        </a:solid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a:solidFill>
                <a:schemeClr val="accent1">
                  <a:lumMod val="50000"/>
                </a:schemeClr>
              </a:solidFill>
              <a:latin typeface="BIZ UDPゴシック" panose="020B0400000000000000" pitchFamily="50" charset="-128"/>
              <a:ea typeface="BIZ UDPゴシック" panose="020B0400000000000000" pitchFamily="50" charset="-128"/>
            </a:rPr>
            <a:t>１</a:t>
          </a:r>
        </a:p>
      </xdr:txBody>
    </xdr:sp>
    <xdr:clientData/>
  </xdr:twoCellAnchor>
  <xdr:twoCellAnchor>
    <xdr:from>
      <xdr:col>3</xdr:col>
      <xdr:colOff>421819</xdr:colOff>
      <xdr:row>5</xdr:row>
      <xdr:rowOff>263071</xdr:rowOff>
    </xdr:from>
    <xdr:to>
      <xdr:col>3</xdr:col>
      <xdr:colOff>637819</xdr:colOff>
      <xdr:row>6</xdr:row>
      <xdr:rowOff>166107</xdr:rowOff>
    </xdr:to>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3120569" y="2199821"/>
          <a:ext cx="216000" cy="220536"/>
        </a:xfrm>
        <a:prstGeom prst="rect">
          <a:avLst/>
        </a:prstGeom>
        <a:solidFill>
          <a:schemeClr val="bg1"/>
        </a:solid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a:solidFill>
                <a:schemeClr val="accent1">
                  <a:lumMod val="50000"/>
                </a:schemeClr>
              </a:solidFill>
              <a:latin typeface="BIZ UDPゴシック" panose="020B0400000000000000" pitchFamily="50" charset="-128"/>
              <a:ea typeface="BIZ UDPゴシック" panose="020B0400000000000000" pitchFamily="50" charset="-128"/>
            </a:rPr>
            <a:t>２</a:t>
          </a:r>
        </a:p>
      </xdr:txBody>
    </xdr:sp>
    <xdr:clientData/>
  </xdr:twoCellAnchor>
  <xdr:twoCellAnchor>
    <xdr:from>
      <xdr:col>20</xdr:col>
      <xdr:colOff>231320</xdr:colOff>
      <xdr:row>36</xdr:row>
      <xdr:rowOff>54428</xdr:rowOff>
    </xdr:from>
    <xdr:to>
      <xdr:col>20</xdr:col>
      <xdr:colOff>447320</xdr:colOff>
      <xdr:row>36</xdr:row>
      <xdr:rowOff>270428</xdr:rowOff>
    </xdr:to>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19811999" y="10681607"/>
          <a:ext cx="216000" cy="216000"/>
        </a:xfrm>
        <a:prstGeom prst="rect">
          <a:avLst/>
        </a:prstGeom>
        <a:solidFill>
          <a:schemeClr val="bg1"/>
        </a:solid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a:solidFill>
                <a:schemeClr val="accent1">
                  <a:lumMod val="50000"/>
                </a:schemeClr>
              </a:solidFill>
              <a:latin typeface="BIZ UDPゴシック" panose="020B0400000000000000" pitchFamily="50" charset="-128"/>
              <a:ea typeface="BIZ UDPゴシック" panose="020B0400000000000000" pitchFamily="50" charset="-128"/>
            </a:rPr>
            <a:t>３</a:t>
          </a:r>
        </a:p>
      </xdr:txBody>
    </xdr:sp>
    <xdr:clientData/>
  </xdr:twoCellAnchor>
  <xdr:twoCellAnchor>
    <xdr:from>
      <xdr:col>6</xdr:col>
      <xdr:colOff>68036</xdr:colOff>
      <xdr:row>5</xdr:row>
      <xdr:rowOff>217715</xdr:rowOff>
    </xdr:from>
    <xdr:to>
      <xdr:col>6</xdr:col>
      <xdr:colOff>284036</xdr:colOff>
      <xdr:row>6</xdr:row>
      <xdr:rowOff>120751</xdr:rowOff>
    </xdr:to>
    <xdr:sp macro="" textlink="">
      <xdr:nvSpPr>
        <xdr:cNvPr id="115" name="テキスト ボックス 114">
          <a:extLst>
            <a:ext uri="{FF2B5EF4-FFF2-40B4-BE49-F238E27FC236}">
              <a16:creationId xmlns:a16="http://schemas.microsoft.com/office/drawing/2014/main" id="{00000000-0008-0000-0100-000073000000}"/>
            </a:ext>
          </a:extLst>
        </xdr:cNvPr>
        <xdr:cNvSpPr txBox="1"/>
      </xdr:nvSpPr>
      <xdr:spPr>
        <a:xfrm>
          <a:off x="6204857" y="2000251"/>
          <a:ext cx="216000" cy="216000"/>
        </a:xfrm>
        <a:prstGeom prst="rect">
          <a:avLst/>
        </a:prstGeom>
        <a:solidFill>
          <a:schemeClr val="bg1"/>
        </a:solid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a:solidFill>
                <a:schemeClr val="accent1">
                  <a:lumMod val="50000"/>
                </a:schemeClr>
              </a:solidFill>
              <a:latin typeface="BIZ UDPゴシック" panose="020B0400000000000000" pitchFamily="50" charset="-128"/>
              <a:ea typeface="BIZ UDPゴシック" panose="020B0400000000000000" pitchFamily="50" charset="-128"/>
            </a:rPr>
            <a:t>４</a:t>
          </a:r>
        </a:p>
      </xdr:txBody>
    </xdr:sp>
    <xdr:clientData/>
  </xdr:twoCellAnchor>
  <xdr:twoCellAnchor>
    <xdr:from>
      <xdr:col>21</xdr:col>
      <xdr:colOff>244928</xdr:colOff>
      <xdr:row>37</xdr:row>
      <xdr:rowOff>68035</xdr:rowOff>
    </xdr:from>
    <xdr:to>
      <xdr:col>21</xdr:col>
      <xdr:colOff>460928</xdr:colOff>
      <xdr:row>37</xdr:row>
      <xdr:rowOff>284035</xdr:rowOff>
    </xdr:to>
    <xdr:sp macro="" textlink="">
      <xdr:nvSpPr>
        <xdr:cNvPr id="118" name="テキスト ボックス 117">
          <a:extLst>
            <a:ext uri="{FF2B5EF4-FFF2-40B4-BE49-F238E27FC236}">
              <a16:creationId xmlns:a16="http://schemas.microsoft.com/office/drawing/2014/main" id="{00000000-0008-0000-0100-000076000000}"/>
            </a:ext>
          </a:extLst>
        </xdr:cNvPr>
        <xdr:cNvSpPr txBox="1"/>
      </xdr:nvSpPr>
      <xdr:spPr>
        <a:xfrm>
          <a:off x="20859749" y="11008178"/>
          <a:ext cx="216000" cy="216000"/>
        </a:xfrm>
        <a:prstGeom prst="rect">
          <a:avLst/>
        </a:prstGeom>
        <a:solidFill>
          <a:schemeClr val="bg1"/>
        </a:solid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a:solidFill>
                <a:schemeClr val="accent1">
                  <a:lumMod val="50000"/>
                </a:schemeClr>
              </a:solidFill>
              <a:latin typeface="BIZ UDPゴシック" panose="020B0400000000000000" pitchFamily="50" charset="-128"/>
              <a:ea typeface="BIZ UDPゴシック" panose="020B0400000000000000" pitchFamily="50" charset="-128"/>
            </a:rPr>
            <a:t>６</a:t>
          </a:r>
        </a:p>
      </xdr:txBody>
    </xdr:sp>
    <xdr:clientData/>
  </xdr:twoCellAnchor>
  <xdr:twoCellAnchor>
    <xdr:from>
      <xdr:col>20</xdr:col>
      <xdr:colOff>340178</xdr:colOff>
      <xdr:row>33</xdr:row>
      <xdr:rowOff>42536</xdr:rowOff>
    </xdr:from>
    <xdr:to>
      <xdr:col>20</xdr:col>
      <xdr:colOff>556178</xdr:colOff>
      <xdr:row>33</xdr:row>
      <xdr:rowOff>258536</xdr:rowOff>
    </xdr:to>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19920857" y="9771643"/>
          <a:ext cx="216000" cy="216000"/>
        </a:xfrm>
        <a:prstGeom prst="rect">
          <a:avLst/>
        </a:prstGeom>
        <a:solidFill>
          <a:schemeClr val="bg1"/>
        </a:solid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a:solidFill>
                <a:schemeClr val="accent1">
                  <a:lumMod val="50000"/>
                </a:schemeClr>
              </a:solidFill>
              <a:latin typeface="BIZ UDPゴシック" panose="020B0400000000000000" pitchFamily="50" charset="-128"/>
              <a:ea typeface="BIZ UDPゴシック" panose="020B0400000000000000" pitchFamily="50" charset="-128"/>
            </a:rPr>
            <a:t>８</a:t>
          </a:r>
        </a:p>
      </xdr:txBody>
    </xdr:sp>
    <xdr:clientData/>
  </xdr:twoCellAnchor>
  <xdr:twoCellAnchor>
    <xdr:from>
      <xdr:col>5</xdr:col>
      <xdr:colOff>81642</xdr:colOff>
      <xdr:row>8</xdr:row>
      <xdr:rowOff>54419</xdr:rowOff>
    </xdr:from>
    <xdr:to>
      <xdr:col>5</xdr:col>
      <xdr:colOff>297642</xdr:colOff>
      <xdr:row>8</xdr:row>
      <xdr:rowOff>270419</xdr:rowOff>
    </xdr:to>
    <xdr:sp macro="" textlink="">
      <xdr:nvSpPr>
        <xdr:cNvPr id="120" name="テキスト ボックス 119">
          <a:extLst>
            <a:ext uri="{FF2B5EF4-FFF2-40B4-BE49-F238E27FC236}">
              <a16:creationId xmlns:a16="http://schemas.microsoft.com/office/drawing/2014/main" id="{00000000-0008-0000-0100-000078000000}"/>
            </a:ext>
          </a:extLst>
        </xdr:cNvPr>
        <xdr:cNvSpPr txBox="1"/>
      </xdr:nvSpPr>
      <xdr:spPr>
        <a:xfrm>
          <a:off x="5184321" y="2898312"/>
          <a:ext cx="216000" cy="216000"/>
        </a:xfrm>
        <a:prstGeom prst="rect">
          <a:avLst/>
        </a:prstGeom>
        <a:solidFill>
          <a:schemeClr val="bg1"/>
        </a:solid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solidFill>
                <a:schemeClr val="accent1">
                  <a:lumMod val="50000"/>
                </a:schemeClr>
              </a:solidFill>
              <a:latin typeface="BIZ UDPゴシック" panose="020B0400000000000000" pitchFamily="50" charset="-128"/>
              <a:ea typeface="BIZ UDPゴシック" panose="020B0400000000000000" pitchFamily="50" charset="-128"/>
            </a:rPr>
            <a:t>10</a:t>
          </a:r>
          <a:endParaRPr kumimoji="1" lang="ja-JP" altLang="en-US" sz="1100">
            <a:solidFill>
              <a:schemeClr val="accent1">
                <a:lumMod val="50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27214</xdr:colOff>
      <xdr:row>8</xdr:row>
      <xdr:rowOff>54430</xdr:rowOff>
    </xdr:from>
    <xdr:to>
      <xdr:col>7</xdr:col>
      <xdr:colOff>243214</xdr:colOff>
      <xdr:row>8</xdr:row>
      <xdr:rowOff>270430</xdr:rowOff>
    </xdr:to>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7198178" y="2898323"/>
          <a:ext cx="216000" cy="216000"/>
        </a:xfrm>
        <a:prstGeom prst="rect">
          <a:avLst/>
        </a:prstGeom>
        <a:no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solidFill>
                <a:schemeClr val="accent1">
                  <a:lumMod val="50000"/>
                </a:schemeClr>
              </a:solidFill>
              <a:latin typeface="BIZ UDPゴシック" panose="020B0400000000000000" pitchFamily="50" charset="-128"/>
              <a:ea typeface="BIZ UDPゴシック" panose="020B0400000000000000" pitchFamily="50" charset="-128"/>
            </a:rPr>
            <a:t>11</a:t>
          </a:r>
          <a:endParaRPr kumimoji="1" lang="ja-JP" altLang="en-US" sz="1100">
            <a:solidFill>
              <a:schemeClr val="accent1">
                <a:lumMod val="50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13607</xdr:colOff>
      <xdr:row>8</xdr:row>
      <xdr:rowOff>54429</xdr:rowOff>
    </xdr:from>
    <xdr:to>
      <xdr:col>11</xdr:col>
      <xdr:colOff>229607</xdr:colOff>
      <xdr:row>8</xdr:row>
      <xdr:rowOff>270429</xdr:rowOff>
    </xdr:to>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11321143" y="2898322"/>
          <a:ext cx="216000" cy="216000"/>
        </a:xfrm>
        <a:prstGeom prst="rect">
          <a:avLst/>
        </a:prstGeom>
        <a:no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solidFill>
                <a:schemeClr val="accent1">
                  <a:lumMod val="50000"/>
                </a:schemeClr>
              </a:solidFill>
              <a:latin typeface="BIZ UDPゴシック" panose="020B0400000000000000" pitchFamily="50" charset="-128"/>
              <a:ea typeface="BIZ UDPゴシック" panose="020B0400000000000000" pitchFamily="50" charset="-128"/>
            </a:rPr>
            <a:t>12</a:t>
          </a:r>
          <a:endParaRPr kumimoji="1" lang="ja-JP" altLang="en-US" sz="1100">
            <a:solidFill>
              <a:schemeClr val="accent1">
                <a:lumMod val="50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40821</xdr:colOff>
      <xdr:row>1</xdr:row>
      <xdr:rowOff>299360</xdr:rowOff>
    </xdr:from>
    <xdr:to>
      <xdr:col>13</xdr:col>
      <xdr:colOff>256821</xdr:colOff>
      <xdr:row>1</xdr:row>
      <xdr:rowOff>505835</xdr:rowOff>
    </xdr:to>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13416642" y="612324"/>
          <a:ext cx="216000" cy="206475"/>
        </a:xfrm>
        <a:prstGeom prst="rect">
          <a:avLst/>
        </a:prstGeom>
        <a:no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solidFill>
                <a:schemeClr val="accent1">
                  <a:lumMod val="50000"/>
                </a:schemeClr>
              </a:solidFill>
              <a:latin typeface="BIZ UDPゴシック" panose="020B0400000000000000" pitchFamily="50" charset="-128"/>
              <a:ea typeface="BIZ UDPゴシック" panose="020B0400000000000000" pitchFamily="50" charset="-128"/>
            </a:rPr>
            <a:t>18</a:t>
          </a:r>
          <a:endParaRPr kumimoji="1" lang="ja-JP" altLang="en-US" sz="1100">
            <a:solidFill>
              <a:schemeClr val="accent1">
                <a:lumMod val="50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848591</xdr:colOff>
      <xdr:row>0</xdr:row>
      <xdr:rowOff>131308</xdr:rowOff>
    </xdr:from>
    <xdr:to>
      <xdr:col>19</xdr:col>
      <xdr:colOff>551499</xdr:colOff>
      <xdr:row>0</xdr:row>
      <xdr:rowOff>371701</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19068555" y="131308"/>
          <a:ext cx="737051" cy="240393"/>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748393</xdr:colOff>
      <xdr:row>28</xdr:row>
      <xdr:rowOff>92983</xdr:rowOff>
    </xdr:from>
    <xdr:to>
      <xdr:col>4</xdr:col>
      <xdr:colOff>2250</xdr:colOff>
      <xdr:row>28</xdr:row>
      <xdr:rowOff>385519</xdr:rowOff>
    </xdr:to>
    <xdr:sp macro="" textlink="">
      <xdr:nvSpPr>
        <xdr:cNvPr id="49" name="楕円 48">
          <a:extLst>
            <a:ext uri="{FF2B5EF4-FFF2-40B4-BE49-F238E27FC236}">
              <a16:creationId xmlns:a16="http://schemas.microsoft.com/office/drawing/2014/main" id="{00000000-0008-0000-0100-000031000000}"/>
            </a:ext>
          </a:extLst>
        </xdr:cNvPr>
        <xdr:cNvSpPr>
          <a:spLocks noChangeAspect="1"/>
        </xdr:cNvSpPr>
      </xdr:nvSpPr>
      <xdr:spPr>
        <a:xfrm>
          <a:off x="3456214" y="9441090"/>
          <a:ext cx="288000" cy="292536"/>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16</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oneCellAnchor>
    <xdr:from>
      <xdr:col>12</xdr:col>
      <xdr:colOff>1006928</xdr:colOff>
      <xdr:row>27</xdr:row>
      <xdr:rowOff>13606</xdr:rowOff>
    </xdr:from>
    <xdr:ext cx="285733" cy="288000"/>
    <xdr:sp macro="" textlink="">
      <xdr:nvSpPr>
        <xdr:cNvPr id="50" name="楕円 49">
          <a:extLst>
            <a:ext uri="{FF2B5EF4-FFF2-40B4-BE49-F238E27FC236}">
              <a16:creationId xmlns:a16="http://schemas.microsoft.com/office/drawing/2014/main" id="{00000000-0008-0000-0100-000032000000}"/>
            </a:ext>
          </a:extLst>
        </xdr:cNvPr>
        <xdr:cNvSpPr>
          <a:spLocks noChangeAspect="1"/>
        </xdr:cNvSpPr>
      </xdr:nvSpPr>
      <xdr:spPr>
        <a:xfrm>
          <a:off x="12992553" y="8109856"/>
          <a:ext cx="285733" cy="288000"/>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18</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oneCellAnchor>
  <xdr:oneCellAnchor>
    <xdr:from>
      <xdr:col>13</xdr:col>
      <xdr:colOff>252997</xdr:colOff>
      <xdr:row>28</xdr:row>
      <xdr:rowOff>73560</xdr:rowOff>
    </xdr:from>
    <xdr:ext cx="285733" cy="288000"/>
    <xdr:sp macro="" textlink="">
      <xdr:nvSpPr>
        <xdr:cNvPr id="51" name="楕円 50">
          <a:extLst>
            <a:ext uri="{FF2B5EF4-FFF2-40B4-BE49-F238E27FC236}">
              <a16:creationId xmlns:a16="http://schemas.microsoft.com/office/drawing/2014/main" id="{00000000-0008-0000-0100-000033000000}"/>
            </a:ext>
          </a:extLst>
        </xdr:cNvPr>
        <xdr:cNvSpPr>
          <a:spLocks noChangeAspect="1"/>
        </xdr:cNvSpPr>
      </xdr:nvSpPr>
      <xdr:spPr>
        <a:xfrm>
          <a:off x="13445122" y="9336623"/>
          <a:ext cx="285733" cy="288000"/>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19</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4"/>
  <sheetViews>
    <sheetView showGridLines="0" tabSelected="1" view="pageBreakPreview" topLeftCell="A50" zoomScale="115" zoomScaleNormal="85" zoomScaleSheetLayoutView="115" workbookViewId="0">
      <selection activeCell="J2" sqref="J2:K2"/>
    </sheetView>
  </sheetViews>
  <sheetFormatPr defaultColWidth="9" defaultRowHeight="18.75" customHeight="1" x14ac:dyDescent="0.15"/>
  <cols>
    <col min="1" max="1" width="8.625" style="40" customWidth="1"/>
    <col min="2" max="2" width="6.625" style="40" customWidth="1"/>
    <col min="3" max="3" width="3.625" style="40" customWidth="1"/>
    <col min="4" max="4" width="5.625" style="40" customWidth="1"/>
    <col min="5" max="8" width="10.125" style="40" customWidth="1"/>
    <col min="9" max="9" width="7.625" style="40" customWidth="1"/>
    <col min="10" max="10" width="9.625" style="40" customWidth="1"/>
    <col min="11" max="11" width="7.625" style="40" customWidth="1"/>
    <col min="12" max="13" width="9" style="40"/>
    <col min="14" max="14" width="5.75" style="40" customWidth="1"/>
    <col min="15" max="15" width="77.875" style="99" customWidth="1"/>
    <col min="16" max="18" width="9" style="40"/>
    <col min="19" max="19" width="15.875" style="40" customWidth="1"/>
    <col min="20" max="21" width="9" style="40"/>
    <col min="22" max="22" width="9" style="40" customWidth="1"/>
    <col min="23" max="16384" width="9" style="40"/>
  </cols>
  <sheetData>
    <row r="1" spans="1:15" s="54" customFormat="1" ht="15.4" customHeight="1" x14ac:dyDescent="0.15">
      <c r="A1" s="90"/>
      <c r="B1" s="90"/>
      <c r="C1" s="90"/>
      <c r="D1" s="90"/>
      <c r="E1" s="90"/>
      <c r="F1" s="90"/>
      <c r="G1" s="90"/>
      <c r="H1" s="90"/>
      <c r="I1" s="90"/>
      <c r="J1" s="217" t="s">
        <v>168</v>
      </c>
      <c r="K1" s="217"/>
      <c r="O1" s="98"/>
    </row>
    <row r="2" spans="1:15" s="54" customFormat="1" ht="15.4" customHeight="1" x14ac:dyDescent="0.15">
      <c r="A2" s="90"/>
      <c r="B2" s="90"/>
      <c r="C2" s="90"/>
      <c r="D2" s="90"/>
      <c r="E2" s="90"/>
      <c r="F2" s="90"/>
      <c r="G2" s="90"/>
      <c r="H2" s="90"/>
      <c r="I2" s="90"/>
      <c r="J2" s="222" t="s">
        <v>137</v>
      </c>
      <c r="K2" s="222"/>
      <c r="O2" s="98"/>
    </row>
    <row r="3" spans="1:15" s="54" customFormat="1" ht="15.4" customHeight="1" x14ac:dyDescent="0.15">
      <c r="A3" s="90"/>
      <c r="B3" s="90"/>
      <c r="C3" s="90"/>
      <c r="D3" s="90"/>
      <c r="E3" s="90"/>
      <c r="F3" s="90"/>
      <c r="G3" s="90"/>
      <c r="H3" s="90"/>
      <c r="I3" s="90"/>
      <c r="J3" s="91"/>
      <c r="K3" s="91"/>
      <c r="O3" s="98"/>
    </row>
    <row r="4" spans="1:15" s="54" customFormat="1" ht="15.4" customHeight="1" x14ac:dyDescent="0.15">
      <c r="A4" s="216" t="s">
        <v>3</v>
      </c>
      <c r="B4" s="216"/>
      <c r="C4" s="216"/>
      <c r="D4" s="216"/>
      <c r="E4" s="216"/>
      <c r="F4" s="216"/>
      <c r="G4" s="216"/>
      <c r="H4" s="216"/>
      <c r="I4" s="216"/>
      <c r="J4" s="216"/>
      <c r="K4" s="216"/>
      <c r="O4" s="98"/>
    </row>
    <row r="5" spans="1:15" s="54" customFormat="1" ht="15.4" customHeight="1" x14ac:dyDescent="0.15">
      <c r="A5" s="92" t="s">
        <v>13</v>
      </c>
      <c r="B5" s="91"/>
      <c r="C5" s="91"/>
      <c r="D5" s="91"/>
      <c r="E5" s="91"/>
      <c r="F5" s="91"/>
      <c r="G5" s="91"/>
      <c r="H5" s="91"/>
      <c r="I5" s="91"/>
      <c r="J5" s="91"/>
      <c r="K5" s="91"/>
      <c r="M5" s="101"/>
      <c r="N5" s="102"/>
      <c r="O5" s="103"/>
    </row>
    <row r="6" spans="1:15" s="54" customFormat="1" ht="15.4" customHeight="1" x14ac:dyDescent="0.15">
      <c r="A6" s="214"/>
      <c r="B6" s="214"/>
      <c r="C6" s="214"/>
      <c r="D6" s="214"/>
      <c r="E6" s="91"/>
      <c r="F6" s="91"/>
      <c r="G6" s="91"/>
      <c r="H6" s="91"/>
      <c r="I6" s="91"/>
      <c r="J6" s="91"/>
      <c r="K6" s="91"/>
      <c r="M6" s="104"/>
      <c r="N6" s="105" t="s">
        <v>98</v>
      </c>
      <c r="O6" s="106"/>
    </row>
    <row r="7" spans="1:15" s="54" customFormat="1" ht="15.4" customHeight="1" x14ac:dyDescent="0.15">
      <c r="A7" s="92"/>
      <c r="B7" s="91"/>
      <c r="C7" s="91"/>
      <c r="D7" s="91"/>
      <c r="E7" s="91"/>
      <c r="F7" s="91"/>
      <c r="G7" s="91"/>
      <c r="H7" s="91"/>
      <c r="I7" s="91"/>
      <c r="J7" s="91"/>
      <c r="K7" s="91"/>
      <c r="M7" s="104"/>
      <c r="O7" s="107"/>
    </row>
    <row r="8" spans="1:15" s="54" customFormat="1" ht="15.4" customHeight="1" x14ac:dyDescent="0.15">
      <c r="A8" s="92"/>
      <c r="B8" s="91"/>
      <c r="C8" s="91"/>
      <c r="D8" s="91"/>
      <c r="E8" s="91"/>
      <c r="F8" s="91"/>
      <c r="G8" s="192" t="s">
        <v>19</v>
      </c>
      <c r="H8" s="192"/>
      <c r="I8" s="215"/>
      <c r="J8" s="215"/>
      <c r="K8" s="215"/>
      <c r="M8" s="104"/>
      <c r="O8" s="108" t="s">
        <v>99</v>
      </c>
    </row>
    <row r="9" spans="1:15" s="54" customFormat="1" ht="15.4" customHeight="1" x14ac:dyDescent="0.15">
      <c r="A9" s="92"/>
      <c r="B9" s="91"/>
      <c r="C9" s="91"/>
      <c r="D9" s="91"/>
      <c r="E9" s="91"/>
      <c r="F9" s="91"/>
      <c r="G9" s="193" t="s">
        <v>20</v>
      </c>
      <c r="H9" s="194"/>
      <c r="I9" s="215"/>
      <c r="J9" s="215"/>
      <c r="K9" s="215"/>
      <c r="M9" s="104"/>
      <c r="O9" s="109" t="s">
        <v>100</v>
      </c>
    </row>
    <row r="10" spans="1:15" s="54" customFormat="1" ht="15.4" customHeight="1" x14ac:dyDescent="0.15">
      <c r="A10" s="92"/>
      <c r="B10" s="91"/>
      <c r="C10" s="91"/>
      <c r="D10" s="91"/>
      <c r="E10" s="91"/>
      <c r="F10" s="91"/>
      <c r="G10" s="193" t="s">
        <v>21</v>
      </c>
      <c r="H10" s="194"/>
      <c r="I10" s="215"/>
      <c r="J10" s="215"/>
      <c r="K10" s="215"/>
      <c r="M10" s="104"/>
      <c r="O10" s="108"/>
    </row>
    <row r="11" spans="1:15" s="54" customFormat="1" ht="15.4" customHeight="1" x14ac:dyDescent="0.15">
      <c r="A11" s="90"/>
      <c r="B11" s="90"/>
      <c r="C11" s="90"/>
      <c r="D11" s="90"/>
      <c r="E11" s="90"/>
      <c r="F11" s="90"/>
      <c r="G11" s="90"/>
      <c r="H11" s="90"/>
      <c r="I11" s="90"/>
      <c r="J11" s="90"/>
      <c r="K11" s="90"/>
      <c r="M11" s="104"/>
      <c r="O11" s="108" t="s">
        <v>101</v>
      </c>
    </row>
    <row r="12" spans="1:15" s="54" customFormat="1" ht="15.4" customHeight="1" x14ac:dyDescent="0.15">
      <c r="A12" s="195" t="s">
        <v>166</v>
      </c>
      <c r="B12" s="90"/>
      <c r="C12" s="90"/>
      <c r="D12" s="90"/>
      <c r="E12" s="90"/>
      <c r="F12" s="90"/>
      <c r="G12" s="90"/>
      <c r="H12" s="90"/>
      <c r="I12" s="90"/>
      <c r="J12" s="90"/>
      <c r="K12" s="90"/>
      <c r="M12" s="104"/>
      <c r="O12" s="110"/>
    </row>
    <row r="13" spans="1:15" s="5" customFormat="1" ht="15.4" customHeight="1" x14ac:dyDescent="0.15">
      <c r="A13" s="39"/>
      <c r="B13" s="39"/>
      <c r="C13" s="39"/>
      <c r="D13" s="39"/>
      <c r="E13" s="39"/>
      <c r="F13" s="39"/>
      <c r="G13" s="39"/>
      <c r="H13" s="39"/>
      <c r="I13" s="39"/>
      <c r="J13" s="39"/>
      <c r="K13" s="39"/>
      <c r="M13" s="111"/>
      <c r="N13" s="54"/>
      <c r="O13" s="108" t="s">
        <v>102</v>
      </c>
    </row>
    <row r="14" spans="1:15" s="5" customFormat="1" ht="15.4" customHeight="1" x14ac:dyDescent="0.15">
      <c r="A14" s="192" t="s">
        <v>138</v>
      </c>
      <c r="B14" s="194"/>
      <c r="C14" s="215" t="s">
        <v>139</v>
      </c>
      <c r="D14" s="215"/>
      <c r="E14" s="215"/>
      <c r="F14" s="215"/>
      <c r="G14" s="215"/>
      <c r="H14" s="215"/>
      <c r="I14" s="215"/>
      <c r="J14" s="215"/>
      <c r="K14" s="215"/>
      <c r="M14" s="111"/>
      <c r="N14" s="54"/>
      <c r="O14" s="108"/>
    </row>
    <row r="15" spans="1:15" s="5" customFormat="1" ht="15.4" customHeight="1" x14ac:dyDescent="0.15">
      <c r="A15" s="213" t="s">
        <v>30</v>
      </c>
      <c r="B15" s="213"/>
      <c r="C15" s="213"/>
      <c r="D15" s="213"/>
      <c r="E15" s="213"/>
      <c r="F15" s="213"/>
      <c r="G15" s="213"/>
      <c r="H15" s="213"/>
      <c r="I15" s="213"/>
      <c r="J15" s="213"/>
      <c r="K15" s="213"/>
      <c r="M15" s="111"/>
      <c r="N15" s="54"/>
      <c r="O15" s="108" t="s">
        <v>103</v>
      </c>
    </row>
    <row r="16" spans="1:15" ht="15.6" customHeight="1" thickBot="1" x14ac:dyDescent="0.2">
      <c r="A16" s="127" t="s">
        <v>122</v>
      </c>
      <c r="B16" s="100" t="s">
        <v>31</v>
      </c>
      <c r="C16" s="100" t="s">
        <v>32</v>
      </c>
      <c r="D16" s="100" t="s">
        <v>33</v>
      </c>
      <c r="E16" s="100" t="s">
        <v>34</v>
      </c>
      <c r="F16" s="100" t="s">
        <v>115</v>
      </c>
      <c r="G16" s="100" t="s">
        <v>35</v>
      </c>
      <c r="H16" s="100" t="s">
        <v>36</v>
      </c>
      <c r="I16" s="100" t="s">
        <v>37</v>
      </c>
      <c r="J16" s="100" t="s">
        <v>38</v>
      </c>
      <c r="K16" s="100" t="s">
        <v>97</v>
      </c>
      <c r="M16" s="112"/>
      <c r="N16" s="54"/>
      <c r="O16" s="108"/>
    </row>
    <row r="17" spans="1:15" ht="15.4" customHeight="1" thickTop="1" x14ac:dyDescent="0.15">
      <c r="A17" s="41"/>
      <c r="B17" s="137"/>
      <c r="C17" s="75"/>
      <c r="D17" s="76"/>
      <c r="E17" s="75"/>
      <c r="F17" s="77"/>
      <c r="G17" s="75"/>
      <c r="H17" s="75"/>
      <c r="I17" s="75"/>
      <c r="J17" s="75"/>
      <c r="K17" s="75"/>
      <c r="M17" s="112"/>
      <c r="N17" s="54"/>
      <c r="O17" s="108" t="s">
        <v>145</v>
      </c>
    </row>
    <row r="18" spans="1:15" ht="15.4" customHeight="1" x14ac:dyDescent="0.15">
      <c r="A18" s="42" t="str">
        <f>'計算例（実際の購入価格）'!C9</f>
        <v>異形棒鋼</v>
      </c>
      <c r="B18" s="138" t="str">
        <f>'計算例（実際の購入価格）'!D9</f>
        <v>SD295 D16</v>
      </c>
      <c r="C18" s="78" t="s">
        <v>39</v>
      </c>
      <c r="D18" s="79">
        <f>'計算例（実際の購入価格）'!U37</f>
        <v>10</v>
      </c>
      <c r="E18" s="80">
        <f>'計算例（実際の購入価格）'!F37</f>
        <v>86000</v>
      </c>
      <c r="F18" s="80">
        <f>D18*E18</f>
        <v>860000</v>
      </c>
      <c r="G18" s="80">
        <f>'計算例（実際の購入価格）'!V38</f>
        <v>88000</v>
      </c>
      <c r="H18" s="80">
        <f>D18*G18</f>
        <v>880000</v>
      </c>
      <c r="I18" s="78" t="str">
        <f>'計算例（実際の購入価格）'!U34</f>
        <v>R3年11月</v>
      </c>
      <c r="J18" s="80">
        <f>H18-F18</f>
        <v>20000</v>
      </c>
      <c r="K18" s="80"/>
      <c r="M18" s="112"/>
      <c r="N18" s="54"/>
      <c r="O18" s="108"/>
    </row>
    <row r="19" spans="1:15" ht="15.4" customHeight="1" x14ac:dyDescent="0.15">
      <c r="A19" s="42"/>
      <c r="B19" s="138"/>
      <c r="C19" s="80"/>
      <c r="D19" s="79"/>
      <c r="E19" s="80"/>
      <c r="F19" s="80"/>
      <c r="G19" s="80"/>
      <c r="H19" s="80"/>
      <c r="I19" s="80"/>
      <c r="J19" s="80"/>
      <c r="K19" s="80"/>
      <c r="M19" s="112"/>
      <c r="N19" s="54"/>
      <c r="O19" s="108" t="s">
        <v>104</v>
      </c>
    </row>
    <row r="20" spans="1:15" ht="15.4" customHeight="1" x14ac:dyDescent="0.15">
      <c r="A20" s="42" t="str">
        <f>A18</f>
        <v>異形棒鋼</v>
      </c>
      <c r="B20" s="138" t="str">
        <f>B18</f>
        <v>SD295 D16</v>
      </c>
      <c r="C20" s="78" t="s">
        <v>39</v>
      </c>
      <c r="D20" s="79">
        <f>'計算例（実際の購入価格）'!W37</f>
        <v>5</v>
      </c>
      <c r="E20" s="80">
        <f>E18</f>
        <v>86000</v>
      </c>
      <c r="F20" s="80">
        <f>D20*E20</f>
        <v>430000</v>
      </c>
      <c r="G20" s="80">
        <f>'計算例（実際の購入価格）'!X38</f>
        <v>94000</v>
      </c>
      <c r="H20" s="80">
        <f>D20*G20</f>
        <v>470000</v>
      </c>
      <c r="I20" s="78" t="s">
        <v>59</v>
      </c>
      <c r="J20" s="80">
        <f>H20-F20</f>
        <v>40000</v>
      </c>
      <c r="K20" s="80"/>
      <c r="M20" s="112"/>
      <c r="N20" s="54"/>
      <c r="O20" s="108"/>
    </row>
    <row r="21" spans="1:15" ht="15.4" customHeight="1" x14ac:dyDescent="0.15">
      <c r="A21" s="42"/>
      <c r="B21" s="138"/>
      <c r="C21" s="80"/>
      <c r="D21" s="79"/>
      <c r="E21" s="80"/>
      <c r="F21" s="80"/>
      <c r="G21" s="80"/>
      <c r="H21" s="80"/>
      <c r="I21" s="80"/>
      <c r="J21" s="80"/>
      <c r="K21" s="80"/>
      <c r="M21" s="112"/>
      <c r="N21" s="54"/>
      <c r="O21" s="108" t="s">
        <v>145</v>
      </c>
    </row>
    <row r="22" spans="1:15" ht="15.4" customHeight="1" x14ac:dyDescent="0.15">
      <c r="A22" s="42" t="str">
        <f>A18</f>
        <v>異形棒鋼</v>
      </c>
      <c r="B22" s="138" t="str">
        <f>B18</f>
        <v>SD295 D16</v>
      </c>
      <c r="C22" s="78" t="s">
        <v>39</v>
      </c>
      <c r="D22" s="79">
        <f>'計算例（実際の購入価格）'!Y37</f>
        <v>5</v>
      </c>
      <c r="E22" s="80">
        <f>E18</f>
        <v>86000</v>
      </c>
      <c r="F22" s="80">
        <f>D22*E22</f>
        <v>430000</v>
      </c>
      <c r="G22" s="80">
        <f>'計算例（実際の購入価格）'!Z38</f>
        <v>95000</v>
      </c>
      <c r="H22" s="80">
        <f>D22*G22</f>
        <v>475000</v>
      </c>
      <c r="I22" s="78" t="s">
        <v>60</v>
      </c>
      <c r="J22" s="80">
        <f>H22-F22</f>
        <v>45000</v>
      </c>
      <c r="K22" s="80"/>
      <c r="M22" s="112"/>
      <c r="N22" s="54"/>
      <c r="O22" s="108"/>
    </row>
    <row r="23" spans="1:15" ht="15.4" customHeight="1" x14ac:dyDescent="0.15">
      <c r="A23" s="42"/>
      <c r="B23" s="42"/>
      <c r="C23" s="80"/>
      <c r="D23" s="79"/>
      <c r="E23" s="80"/>
      <c r="F23" s="81" t="s">
        <v>92</v>
      </c>
      <c r="G23" s="80"/>
      <c r="H23" s="93" t="s">
        <v>93</v>
      </c>
      <c r="I23" s="80"/>
      <c r="J23" s="80"/>
      <c r="K23" s="80"/>
      <c r="M23" s="112"/>
      <c r="N23" s="54"/>
      <c r="O23" s="108" t="s">
        <v>105</v>
      </c>
    </row>
    <row r="24" spans="1:15" ht="15.4" customHeight="1" x14ac:dyDescent="0.15">
      <c r="A24" s="43" t="str">
        <f>A18</f>
        <v>異形棒鋼</v>
      </c>
      <c r="B24" s="44" t="s">
        <v>40</v>
      </c>
      <c r="C24" s="78"/>
      <c r="D24" s="79">
        <f>SUM(D18:D23)</f>
        <v>20</v>
      </c>
      <c r="E24" s="80"/>
      <c r="F24" s="80">
        <f>'計算例（実際の購入価格）'!H9</f>
        <v>1683880</v>
      </c>
      <c r="G24" s="80"/>
      <c r="H24" s="80">
        <f>'計算例（実際の購入価格）'!L9</f>
        <v>2007500</v>
      </c>
      <c r="I24" s="82"/>
      <c r="J24" s="80">
        <f>H24-F24</f>
        <v>323620</v>
      </c>
      <c r="K24" s="83"/>
      <c r="M24" s="112"/>
      <c r="N24" s="54"/>
      <c r="O24" s="108"/>
    </row>
    <row r="25" spans="1:15" ht="15.4" customHeight="1" x14ac:dyDescent="0.15">
      <c r="A25" s="42"/>
      <c r="B25" s="138"/>
      <c r="C25" s="80"/>
      <c r="D25" s="79"/>
      <c r="E25" s="80"/>
      <c r="F25" s="80"/>
      <c r="G25" s="80"/>
      <c r="H25" s="80"/>
      <c r="I25" s="80"/>
      <c r="J25" s="80"/>
      <c r="K25" s="80"/>
      <c r="M25" s="112"/>
      <c r="N25" s="54"/>
      <c r="O25" s="108" t="s">
        <v>146</v>
      </c>
    </row>
    <row r="26" spans="1:15" ht="15.4" customHeight="1" x14ac:dyDescent="0.15">
      <c r="A26" s="42" t="s">
        <v>61</v>
      </c>
      <c r="B26" s="138" t="s">
        <v>62</v>
      </c>
      <c r="C26" s="78" t="s">
        <v>39</v>
      </c>
      <c r="D26" s="79">
        <v>10</v>
      </c>
      <c r="E26" s="80">
        <v>147500</v>
      </c>
      <c r="F26" s="80">
        <f>D26*E26</f>
        <v>1475000</v>
      </c>
      <c r="G26" s="80">
        <v>150000</v>
      </c>
      <c r="H26" s="80">
        <f>D26*G26</f>
        <v>1500000</v>
      </c>
      <c r="I26" s="78" t="s">
        <v>59</v>
      </c>
      <c r="J26" s="80">
        <f>H26-F26</f>
        <v>25000</v>
      </c>
      <c r="K26" s="80"/>
      <c r="M26" s="112"/>
      <c r="N26" s="54"/>
      <c r="O26" s="110"/>
    </row>
    <row r="27" spans="1:15" ht="15.4" customHeight="1" x14ac:dyDescent="0.15">
      <c r="A27" s="42"/>
      <c r="B27" s="138"/>
      <c r="C27" s="78"/>
      <c r="D27" s="79"/>
      <c r="E27" s="80"/>
      <c r="F27" s="80"/>
      <c r="G27" s="80"/>
      <c r="H27" s="80"/>
      <c r="I27" s="78"/>
      <c r="J27" s="80"/>
      <c r="K27" s="80"/>
      <c r="M27" s="112"/>
      <c r="N27" s="54"/>
      <c r="O27" s="108" t="s">
        <v>106</v>
      </c>
    </row>
    <row r="28" spans="1:15" ht="15.4" customHeight="1" x14ac:dyDescent="0.15">
      <c r="A28" s="42" t="str">
        <f>A26</f>
        <v>鋼矢板</v>
      </c>
      <c r="B28" s="138" t="str">
        <f>B26</f>
        <v>SY295</v>
      </c>
      <c r="C28" s="78" t="s">
        <v>39</v>
      </c>
      <c r="D28" s="79">
        <v>30</v>
      </c>
      <c r="E28" s="80">
        <f>E26</f>
        <v>147500</v>
      </c>
      <c r="F28" s="80">
        <f>D28*E28</f>
        <v>4425000</v>
      </c>
      <c r="G28" s="80">
        <v>160000</v>
      </c>
      <c r="H28" s="80">
        <f>D28*G28</f>
        <v>4800000</v>
      </c>
      <c r="I28" s="78" t="s">
        <v>60</v>
      </c>
      <c r="J28" s="80">
        <f>H28-F28</f>
        <v>375000</v>
      </c>
      <c r="K28" s="80"/>
      <c r="M28" s="112"/>
      <c r="N28" s="54"/>
      <c r="O28" s="108" t="s">
        <v>107</v>
      </c>
    </row>
    <row r="29" spans="1:15" ht="15.4" customHeight="1" x14ac:dyDescent="0.15">
      <c r="A29" s="45"/>
      <c r="B29" s="42"/>
      <c r="C29" s="80"/>
      <c r="D29" s="79"/>
      <c r="E29" s="80"/>
      <c r="F29" s="81" t="s">
        <v>92</v>
      </c>
      <c r="G29" s="80"/>
      <c r="H29" s="93" t="s">
        <v>93</v>
      </c>
      <c r="I29" s="80"/>
      <c r="J29" s="80"/>
      <c r="K29" s="80"/>
      <c r="M29" s="112"/>
      <c r="N29" s="54"/>
      <c r="O29" s="108"/>
    </row>
    <row r="30" spans="1:15" ht="15.4" customHeight="1" x14ac:dyDescent="0.15">
      <c r="A30" s="43" t="str">
        <f>A26</f>
        <v>鋼矢板</v>
      </c>
      <c r="B30" s="44" t="s">
        <v>40</v>
      </c>
      <c r="C30" s="78"/>
      <c r="D30" s="79">
        <f>SUM(D26:D29)</f>
        <v>40</v>
      </c>
      <c r="E30" s="80"/>
      <c r="F30" s="80">
        <f>'計算例（実際の購入価格）'!H10</f>
        <v>5776100</v>
      </c>
      <c r="G30" s="80"/>
      <c r="H30" s="80">
        <f>'計算例（実際の購入価格）'!L10</f>
        <v>6930000</v>
      </c>
      <c r="I30" s="82"/>
      <c r="J30" s="80">
        <f>H30-F30</f>
        <v>1153900</v>
      </c>
      <c r="K30" s="83"/>
      <c r="M30" s="112"/>
      <c r="N30" s="54"/>
      <c r="O30" s="108" t="s">
        <v>108</v>
      </c>
    </row>
    <row r="31" spans="1:15" ht="15.4" customHeight="1" x14ac:dyDescent="0.15">
      <c r="A31" s="45"/>
      <c r="B31" s="42"/>
      <c r="C31" s="80"/>
      <c r="D31" s="79"/>
      <c r="E31" s="80"/>
      <c r="F31" s="80"/>
      <c r="G31" s="80"/>
      <c r="H31" s="80"/>
      <c r="I31" s="80"/>
      <c r="J31" s="80"/>
      <c r="K31" s="80"/>
      <c r="M31" s="112"/>
      <c r="N31" s="54"/>
      <c r="O31" s="108" t="s">
        <v>109</v>
      </c>
    </row>
    <row r="32" spans="1:15" ht="15.4" customHeight="1" x14ac:dyDescent="0.15">
      <c r="A32" s="208" t="s">
        <v>51</v>
      </c>
      <c r="B32" s="208"/>
      <c r="C32" s="80"/>
      <c r="D32" s="79">
        <f>D24+D30</f>
        <v>60</v>
      </c>
      <c r="E32" s="80"/>
      <c r="F32" s="80">
        <f>F24+F30</f>
        <v>7459980</v>
      </c>
      <c r="G32" s="80"/>
      <c r="H32" s="80">
        <f>H24+H30</f>
        <v>8937500</v>
      </c>
      <c r="I32" s="80"/>
      <c r="J32" s="80">
        <f>H32-F32</f>
        <v>1477520</v>
      </c>
      <c r="K32" s="80"/>
      <c r="M32" s="112"/>
      <c r="N32" s="54"/>
      <c r="O32" s="108"/>
    </row>
    <row r="33" spans="1:15" ht="15.4" customHeight="1" x14ac:dyDescent="0.15">
      <c r="A33" s="42"/>
      <c r="B33" s="138"/>
      <c r="C33" s="80"/>
      <c r="D33" s="79"/>
      <c r="E33" s="80"/>
      <c r="F33" s="80"/>
      <c r="G33" s="80"/>
      <c r="H33" s="80"/>
      <c r="I33" s="80"/>
      <c r="J33" s="80"/>
      <c r="K33" s="80"/>
      <c r="M33" s="112"/>
      <c r="N33" s="54"/>
      <c r="O33" s="108" t="s">
        <v>110</v>
      </c>
    </row>
    <row r="34" spans="1:15" ht="15.4" customHeight="1" x14ac:dyDescent="0.15">
      <c r="A34" s="46" t="str">
        <f>'計算例（実際の購入価格）'!C21</f>
        <v>大型ブロック</v>
      </c>
      <c r="B34" s="136" t="str">
        <f>'計算例（実際の購入価格）'!D21</f>
        <v>1500×670×900</v>
      </c>
      <c r="C34" s="78" t="s">
        <v>52</v>
      </c>
      <c r="D34" s="79">
        <f>'計算例（実際の購入価格）'!O67</f>
        <v>200</v>
      </c>
      <c r="E34" s="80">
        <f>'計算例（実際の購入価格）'!F67</f>
        <v>23500</v>
      </c>
      <c r="F34" s="80">
        <f>D34*E34</f>
        <v>4700000</v>
      </c>
      <c r="G34" s="80">
        <f>'計算例（実際の購入価格）'!P68</f>
        <v>24500</v>
      </c>
      <c r="H34" s="80">
        <f>D34*G34</f>
        <v>4900000</v>
      </c>
      <c r="I34" s="78" t="str">
        <f>'計算例（実際の購入価格）'!O64</f>
        <v>R3年8月</v>
      </c>
      <c r="J34" s="80">
        <f>H34-F34</f>
        <v>200000</v>
      </c>
      <c r="K34" s="80"/>
      <c r="M34" s="112"/>
      <c r="N34" s="54"/>
      <c r="O34" s="108" t="s">
        <v>111</v>
      </c>
    </row>
    <row r="35" spans="1:15" ht="15.4" customHeight="1" x14ac:dyDescent="0.15">
      <c r="A35" s="46"/>
      <c r="B35" s="136"/>
      <c r="C35" s="78"/>
      <c r="D35" s="79"/>
      <c r="E35" s="80"/>
      <c r="F35" s="80"/>
      <c r="G35" s="80"/>
      <c r="H35" s="80"/>
      <c r="I35" s="78"/>
      <c r="J35" s="80"/>
      <c r="K35" s="80"/>
      <c r="M35" s="112"/>
      <c r="N35" s="54"/>
      <c r="O35" s="108"/>
    </row>
    <row r="36" spans="1:15" ht="15.4" customHeight="1" x14ac:dyDescent="0.15">
      <c r="A36" s="46" t="str">
        <f>'計算例（実際の購入価格）'!C22</f>
        <v>大型ブロック</v>
      </c>
      <c r="B36" s="136" t="str">
        <f>'計算例（実際の購入価格）'!D22</f>
        <v>1500×670×750</v>
      </c>
      <c r="C36" s="78" t="s">
        <v>52</v>
      </c>
      <c r="D36" s="79">
        <f>'計算例（実際の購入価格）'!O69</f>
        <v>300</v>
      </c>
      <c r="E36" s="80">
        <f>'計算例（実際の購入価格）'!F69</f>
        <v>20000</v>
      </c>
      <c r="F36" s="80">
        <f>D36*E36</f>
        <v>6000000</v>
      </c>
      <c r="G36" s="80">
        <f>'計算例（実際の購入価格）'!P70</f>
        <v>21000</v>
      </c>
      <c r="H36" s="80">
        <f t="shared" ref="H36:H38" si="0">D36*G36</f>
        <v>6300000</v>
      </c>
      <c r="I36" s="78" t="str">
        <f>'計算例（実際の購入価格）'!O64</f>
        <v>R3年8月</v>
      </c>
      <c r="J36" s="80">
        <f>H36-F36</f>
        <v>300000</v>
      </c>
      <c r="K36" s="80"/>
      <c r="M36" s="112"/>
      <c r="N36" s="54"/>
      <c r="O36" s="108" t="s">
        <v>144</v>
      </c>
    </row>
    <row r="37" spans="1:15" ht="15.4" customHeight="1" x14ac:dyDescent="0.15">
      <c r="A37" s="135"/>
      <c r="B37" s="136"/>
      <c r="C37" s="78"/>
      <c r="D37" s="79"/>
      <c r="E37" s="80"/>
      <c r="F37" s="80"/>
      <c r="G37" s="80"/>
      <c r="H37" s="80"/>
      <c r="I37" s="78"/>
      <c r="J37" s="80"/>
      <c r="K37" s="80"/>
      <c r="M37" s="112"/>
      <c r="N37" s="54"/>
      <c r="O37" s="108"/>
    </row>
    <row r="38" spans="1:15" ht="15.4" customHeight="1" x14ac:dyDescent="0.15">
      <c r="A38" s="135" t="str">
        <f>A36</f>
        <v>大型ブロック</v>
      </c>
      <c r="B38" s="136" t="str">
        <f>B36</f>
        <v>1500×670×750</v>
      </c>
      <c r="C38" s="78" t="s">
        <v>52</v>
      </c>
      <c r="D38" s="79">
        <f>'計算例（実際の購入価格）'!Q69</f>
        <v>350</v>
      </c>
      <c r="E38" s="80">
        <f>E36</f>
        <v>20000</v>
      </c>
      <c r="F38" s="80">
        <f>D38*E38</f>
        <v>7000000</v>
      </c>
      <c r="G38" s="80">
        <f>'計算例（実際の購入価格）'!R70</f>
        <v>21000</v>
      </c>
      <c r="H38" s="80">
        <f t="shared" si="0"/>
        <v>7350000</v>
      </c>
      <c r="I38" s="78" t="str">
        <f>'計算例（実際の購入価格）'!Q64</f>
        <v>R3年9月</v>
      </c>
      <c r="J38" s="80">
        <f>H38-F38</f>
        <v>350000</v>
      </c>
      <c r="K38" s="80"/>
      <c r="M38" s="112"/>
      <c r="N38" s="54"/>
      <c r="O38" s="108" t="s">
        <v>112</v>
      </c>
    </row>
    <row r="39" spans="1:15" ht="15.4" customHeight="1" x14ac:dyDescent="0.15">
      <c r="A39" s="45"/>
      <c r="B39" s="42"/>
      <c r="C39" s="80"/>
      <c r="D39" s="79"/>
      <c r="E39" s="80"/>
      <c r="F39" s="81" t="s">
        <v>92</v>
      </c>
      <c r="G39" s="80"/>
      <c r="H39" s="93" t="s">
        <v>93</v>
      </c>
      <c r="I39" s="80"/>
      <c r="J39" s="80"/>
      <c r="K39" s="80"/>
      <c r="M39" s="112"/>
      <c r="N39" s="54"/>
      <c r="O39" s="108"/>
    </row>
    <row r="40" spans="1:15" ht="15.4" customHeight="1" x14ac:dyDescent="0.15">
      <c r="A40" s="208" t="s">
        <v>129</v>
      </c>
      <c r="B40" s="208"/>
      <c r="C40" s="80"/>
      <c r="D40" s="78"/>
      <c r="E40" s="80"/>
      <c r="F40" s="80">
        <f>'計算例（実際の購入価格）'!H24</f>
        <v>17328300</v>
      </c>
      <c r="G40" s="80"/>
      <c r="H40" s="80">
        <f>'計算例（実際の購入価格）'!L24</f>
        <v>20405000</v>
      </c>
      <c r="I40" s="84"/>
      <c r="J40" s="80">
        <f>H40-F40</f>
        <v>3076700</v>
      </c>
      <c r="K40" s="83"/>
      <c r="M40" s="112"/>
      <c r="N40" s="54"/>
      <c r="O40" s="108" t="s">
        <v>143</v>
      </c>
    </row>
    <row r="41" spans="1:15" ht="15.4" customHeight="1" x14ac:dyDescent="0.15">
      <c r="A41" s="67"/>
      <c r="B41" s="74"/>
      <c r="C41" s="80"/>
      <c r="D41" s="78"/>
      <c r="E41" s="80"/>
      <c r="F41" s="80"/>
      <c r="G41" s="80"/>
      <c r="H41" s="80"/>
      <c r="I41" s="84"/>
      <c r="J41" s="80"/>
      <c r="K41" s="83"/>
      <c r="M41" s="112"/>
      <c r="N41" s="54"/>
      <c r="O41" s="108"/>
    </row>
    <row r="42" spans="1:15" ht="15.4" customHeight="1" x14ac:dyDescent="0.15">
      <c r="A42" s="136" t="str">
        <f>'計算例（実際の購入価格）'!C73</f>
        <v>アスファルト混合物</v>
      </c>
      <c r="B42" s="136" t="str">
        <f>'計算例（実際の購入価格）'!D73</f>
        <v>粗粒度As(20)</v>
      </c>
      <c r="C42" s="78" t="s">
        <v>162</v>
      </c>
      <c r="D42" s="79">
        <f>'計算例（実際の購入価格）'!W73</f>
        <v>460</v>
      </c>
      <c r="E42" s="80">
        <f>'計算例（実際の購入価格）'!F73</f>
        <v>10500</v>
      </c>
      <c r="F42" s="80">
        <f>D42*E42</f>
        <v>4830000</v>
      </c>
      <c r="G42" s="80">
        <f>'計算例（実際の購入価格）'!X74</f>
        <v>11100</v>
      </c>
      <c r="H42" s="80">
        <f t="shared" ref="H42" si="1">D42*G42</f>
        <v>5106000</v>
      </c>
      <c r="I42" s="78" t="str">
        <f>'計算例（実際の購入価格）'!W64</f>
        <v>R3年12月</v>
      </c>
      <c r="J42" s="80">
        <f>H42-F42</f>
        <v>276000</v>
      </c>
      <c r="K42" s="80"/>
      <c r="M42" s="112"/>
      <c r="N42" s="54"/>
      <c r="O42" s="108" t="s">
        <v>124</v>
      </c>
    </row>
    <row r="43" spans="1:15" ht="15.4" customHeight="1" x14ac:dyDescent="0.15">
      <c r="A43" s="135"/>
      <c r="B43" s="136"/>
      <c r="C43" s="78"/>
      <c r="D43" s="79"/>
      <c r="E43" s="80"/>
      <c r="F43" s="80"/>
      <c r="G43" s="80"/>
      <c r="H43" s="80"/>
      <c r="I43" s="78"/>
      <c r="J43" s="80"/>
      <c r="K43" s="80"/>
      <c r="M43" s="112"/>
      <c r="N43" s="54"/>
      <c r="O43" s="108"/>
    </row>
    <row r="44" spans="1:15" ht="15.4" customHeight="1" x14ac:dyDescent="0.15">
      <c r="A44" s="197" t="str">
        <f>A42</f>
        <v>アスファルト混合物</v>
      </c>
      <c r="B44" s="136" t="str">
        <f>'計算例（実際の購入価格）'!D75</f>
        <v>密粒度As(13)</v>
      </c>
      <c r="C44" s="78" t="s">
        <v>162</v>
      </c>
      <c r="D44" s="79">
        <f>'計算例（実際の購入価格）'!W75</f>
        <v>460</v>
      </c>
      <c r="E44" s="80">
        <f>'計算例（実際の購入価格）'!F75</f>
        <v>12600</v>
      </c>
      <c r="F44" s="80">
        <f>D44*E44</f>
        <v>5796000</v>
      </c>
      <c r="G44" s="80">
        <f>'計算例（実際の購入価格）'!X76</f>
        <v>13000</v>
      </c>
      <c r="H44" s="80">
        <f t="shared" ref="H44" si="2">D44*G44</f>
        <v>5980000</v>
      </c>
      <c r="I44" s="78" t="str">
        <f>'計算例（実際の購入価格）'!W64</f>
        <v>R3年12月</v>
      </c>
      <c r="J44" s="80">
        <f>H44-F44</f>
        <v>184000</v>
      </c>
      <c r="K44" s="80"/>
      <c r="M44" s="112"/>
      <c r="N44" s="54"/>
      <c r="O44" s="108" t="s">
        <v>142</v>
      </c>
    </row>
    <row r="45" spans="1:15" ht="15.4" customHeight="1" x14ac:dyDescent="0.15">
      <c r="A45" s="45"/>
      <c r="B45" s="42"/>
      <c r="C45" s="80"/>
      <c r="D45" s="79"/>
      <c r="E45" s="80"/>
      <c r="F45" s="81" t="s">
        <v>92</v>
      </c>
      <c r="G45" s="80"/>
      <c r="H45" s="93" t="s">
        <v>93</v>
      </c>
      <c r="I45" s="80"/>
      <c r="J45" s="80"/>
      <c r="K45" s="80"/>
      <c r="M45" s="112"/>
      <c r="N45" s="54"/>
      <c r="O45" s="108"/>
    </row>
    <row r="46" spans="1:15" ht="15.4" customHeight="1" x14ac:dyDescent="0.15">
      <c r="A46" s="212" t="s">
        <v>163</v>
      </c>
      <c r="B46" s="212"/>
      <c r="C46" s="80"/>
      <c r="D46" s="78"/>
      <c r="E46" s="80"/>
      <c r="F46" s="80">
        <f>'計算例（実際の購入価格）'!H28</f>
        <v>10402854</v>
      </c>
      <c r="G46" s="80"/>
      <c r="H46" s="80">
        <f>'計算例（実際の購入価格）'!L28</f>
        <v>12194600</v>
      </c>
      <c r="I46" s="84"/>
      <c r="J46" s="80">
        <f>H46-F46</f>
        <v>1791746</v>
      </c>
      <c r="K46" s="83"/>
      <c r="M46" s="112"/>
      <c r="N46" s="54"/>
      <c r="O46" s="108" t="s">
        <v>113</v>
      </c>
    </row>
    <row r="47" spans="1:15" ht="15.4" customHeight="1" x14ac:dyDescent="0.15">
      <c r="A47" s="198"/>
      <c r="B47" s="199"/>
      <c r="C47" s="80"/>
      <c r="D47" s="78"/>
      <c r="E47" s="80"/>
      <c r="F47" s="80"/>
      <c r="G47" s="80"/>
      <c r="H47" s="80"/>
      <c r="I47" s="84"/>
      <c r="J47" s="80"/>
      <c r="K47" s="83"/>
      <c r="M47" s="112"/>
      <c r="N47" s="54"/>
      <c r="O47" s="108"/>
    </row>
    <row r="48" spans="1:15" ht="15.4" customHeight="1" x14ac:dyDescent="0.15">
      <c r="A48" s="208" t="s">
        <v>164</v>
      </c>
      <c r="B48" s="208"/>
      <c r="C48" s="80"/>
      <c r="D48" s="79"/>
      <c r="E48" s="80"/>
      <c r="F48" s="80">
        <f>F40+F46</f>
        <v>27731154</v>
      </c>
      <c r="G48" s="80"/>
      <c r="H48" s="80">
        <f>H40+H46</f>
        <v>32599600</v>
      </c>
      <c r="I48" s="80"/>
      <c r="J48" s="80">
        <f>H48-F48</f>
        <v>4868446</v>
      </c>
      <c r="K48" s="80"/>
      <c r="M48" s="112"/>
      <c r="N48" s="54"/>
      <c r="O48" s="108" t="s">
        <v>114</v>
      </c>
    </row>
    <row r="49" spans="1:15" ht="15.4" customHeight="1" x14ac:dyDescent="0.15">
      <c r="A49" s="67"/>
      <c r="B49" s="74"/>
      <c r="C49" s="80"/>
      <c r="D49" s="78"/>
      <c r="E49" s="80"/>
      <c r="F49" s="80"/>
      <c r="G49" s="80"/>
      <c r="H49" s="80"/>
      <c r="I49" s="84"/>
      <c r="J49" s="80"/>
      <c r="K49" s="83"/>
      <c r="M49" s="112"/>
      <c r="N49" s="54"/>
      <c r="O49" s="108"/>
    </row>
    <row r="50" spans="1:15" ht="15.4" customHeight="1" x14ac:dyDescent="0.15">
      <c r="A50" s="209" t="s">
        <v>54</v>
      </c>
      <c r="B50" s="210"/>
      <c r="C50" s="80"/>
      <c r="D50" s="78"/>
      <c r="E50" s="80"/>
      <c r="F50" s="80"/>
      <c r="G50" s="80"/>
      <c r="H50" s="80"/>
      <c r="I50" s="80"/>
      <c r="J50" s="80">
        <f>J32+J48</f>
        <v>6345966</v>
      </c>
      <c r="K50" s="80"/>
      <c r="M50" s="112"/>
      <c r="N50" s="54"/>
      <c r="O50" s="108"/>
    </row>
    <row r="51" spans="1:15" ht="15.4" customHeight="1" x14ac:dyDescent="0.15">
      <c r="A51" s="67"/>
      <c r="B51" s="68"/>
      <c r="C51" s="80"/>
      <c r="D51" s="78"/>
      <c r="E51" s="80"/>
      <c r="F51" s="80"/>
      <c r="G51" s="80"/>
      <c r="H51" s="80"/>
      <c r="I51" s="80"/>
      <c r="J51" s="80"/>
      <c r="K51" s="80"/>
      <c r="M51" s="112"/>
      <c r="N51" s="54"/>
      <c r="O51" s="108"/>
    </row>
    <row r="52" spans="1:15" ht="15.4" customHeight="1" x14ac:dyDescent="0.15">
      <c r="A52" s="209" t="s">
        <v>55</v>
      </c>
      <c r="B52" s="210"/>
      <c r="C52" s="211">
        <f>ROUNDDOWN(J50,0)</f>
        <v>6345966</v>
      </c>
      <c r="D52" s="211"/>
      <c r="E52" s="78" t="s">
        <v>94</v>
      </c>
      <c r="F52" s="95">
        <f>'計算例（実際の購入価格）'!N2</f>
        <v>502700</v>
      </c>
      <c r="G52" s="94"/>
      <c r="H52" s="80"/>
      <c r="I52" s="78" t="s">
        <v>56</v>
      </c>
      <c r="J52" s="80">
        <f>C52-F52</f>
        <v>5843266</v>
      </c>
      <c r="K52" s="80"/>
      <c r="M52" s="112"/>
      <c r="N52" s="54"/>
      <c r="O52" s="108"/>
    </row>
    <row r="53" spans="1:15" ht="15.4" customHeight="1" x14ac:dyDescent="0.15">
      <c r="A53" s="74"/>
      <c r="B53" s="96"/>
      <c r="C53" s="78"/>
      <c r="D53" s="78"/>
      <c r="E53" s="78"/>
      <c r="F53" s="95"/>
      <c r="G53" s="94"/>
      <c r="H53" s="80"/>
      <c r="I53" s="78"/>
      <c r="J53" s="80"/>
      <c r="K53" s="80"/>
      <c r="M53" s="112"/>
      <c r="N53" s="54"/>
      <c r="O53" s="108"/>
    </row>
    <row r="54" spans="1:15" ht="15.4" customHeight="1" thickBot="1" x14ac:dyDescent="0.2">
      <c r="A54" s="51"/>
      <c r="B54" s="52"/>
      <c r="C54" s="85"/>
      <c r="D54" s="85"/>
      <c r="E54" s="52"/>
      <c r="F54" s="52"/>
      <c r="G54" s="86"/>
      <c r="H54" s="87"/>
      <c r="I54" s="88"/>
      <c r="J54" s="89"/>
      <c r="K54" s="87"/>
      <c r="M54" s="112"/>
      <c r="N54" s="54"/>
      <c r="O54" s="108"/>
    </row>
    <row r="55" spans="1:15" ht="15.4" customHeight="1" x14ac:dyDescent="0.15">
      <c r="A55" s="50" t="s">
        <v>57</v>
      </c>
      <c r="M55" s="112"/>
      <c r="N55" s="54"/>
      <c r="O55" s="108"/>
    </row>
    <row r="56" spans="1:15" ht="15.4" customHeight="1" x14ac:dyDescent="0.15">
      <c r="A56" s="218" t="s">
        <v>167</v>
      </c>
      <c r="B56" s="218"/>
      <c r="C56" s="218"/>
      <c r="D56" s="218"/>
      <c r="E56" s="218"/>
      <c r="F56" s="218"/>
      <c r="G56" s="218"/>
      <c r="H56" s="218"/>
      <c r="I56" s="218"/>
      <c r="J56" s="218"/>
      <c r="K56" s="218"/>
      <c r="M56" s="112"/>
      <c r="N56" s="54"/>
      <c r="O56" s="108"/>
    </row>
    <row r="57" spans="1:15" ht="15.4" customHeight="1" x14ac:dyDescent="0.15">
      <c r="A57" s="218"/>
      <c r="B57" s="218"/>
      <c r="C57" s="218"/>
      <c r="D57" s="218"/>
      <c r="E57" s="218"/>
      <c r="F57" s="218"/>
      <c r="G57" s="218"/>
      <c r="H57" s="218"/>
      <c r="I57" s="218"/>
      <c r="J57" s="218"/>
      <c r="K57" s="218"/>
      <c r="M57" s="113"/>
      <c r="N57" s="114"/>
      <c r="O57" s="115"/>
    </row>
    <row r="58" spans="1:15" ht="15.4" customHeight="1" x14ac:dyDescent="0.15">
      <c r="A58" s="218"/>
      <c r="B58" s="218"/>
      <c r="C58" s="218"/>
      <c r="D58" s="218"/>
      <c r="E58" s="218"/>
      <c r="F58" s="218"/>
      <c r="G58" s="218"/>
      <c r="H58" s="218"/>
      <c r="I58" s="218"/>
      <c r="J58" s="218"/>
      <c r="K58" s="218"/>
      <c r="N58" s="54"/>
    </row>
    <row r="59" spans="1:15" ht="15.4" customHeight="1" x14ac:dyDescent="0.15">
      <c r="A59" s="218"/>
      <c r="B59" s="218"/>
      <c r="C59" s="218"/>
      <c r="D59" s="218"/>
      <c r="E59" s="218"/>
      <c r="F59" s="218"/>
      <c r="G59" s="218"/>
      <c r="H59" s="218"/>
      <c r="I59" s="218"/>
      <c r="J59" s="218"/>
      <c r="K59" s="218"/>
      <c r="N59" s="54"/>
    </row>
    <row r="60" spans="1:15" ht="15.4" customHeight="1" x14ac:dyDescent="0.15">
      <c r="A60" s="218"/>
      <c r="B60" s="218"/>
      <c r="C60" s="218"/>
      <c r="D60" s="218"/>
      <c r="E60" s="218"/>
      <c r="F60" s="218"/>
      <c r="G60" s="218"/>
      <c r="H60" s="218"/>
      <c r="I60" s="218"/>
      <c r="J60" s="218"/>
      <c r="K60" s="218"/>
    </row>
    <row r="61" spans="1:15" ht="15.4" customHeight="1" x14ac:dyDescent="0.15">
      <c r="A61" s="218"/>
      <c r="B61" s="218"/>
      <c r="C61" s="218"/>
      <c r="D61" s="218"/>
      <c r="E61" s="218"/>
      <c r="F61" s="218"/>
      <c r="G61" s="218"/>
      <c r="H61" s="218"/>
      <c r="I61" s="218"/>
      <c r="J61" s="218"/>
      <c r="K61" s="218"/>
    </row>
    <row r="62" spans="1:15" ht="15.4" customHeight="1" x14ac:dyDescent="0.15">
      <c r="A62" s="47"/>
      <c r="B62" s="47"/>
      <c r="C62" s="47"/>
      <c r="D62" s="47"/>
      <c r="E62" s="47"/>
      <c r="F62" s="47"/>
      <c r="G62" s="47"/>
      <c r="H62" s="47"/>
      <c r="I62" s="47"/>
      <c r="J62" s="47"/>
      <c r="K62" s="47"/>
    </row>
    <row r="63" spans="1:15" ht="15.4" customHeight="1" x14ac:dyDescent="0.15">
      <c r="A63" t="s">
        <v>58</v>
      </c>
    </row>
    <row r="64" spans="1:15" ht="15.4" customHeight="1" x14ac:dyDescent="0.15">
      <c r="A64" s="53" t="s">
        <v>63</v>
      </c>
      <c r="I64" s="220">
        <f>'計算例（実際の購入価格）'!F2</f>
        <v>127270000</v>
      </c>
      <c r="J64" s="220"/>
      <c r="K64" s="48"/>
    </row>
    <row r="65" spans="1:11" ht="15.4" customHeight="1" x14ac:dyDescent="0.15">
      <c r="A65" s="53" t="s">
        <v>64</v>
      </c>
      <c r="I65" s="220">
        <f>'計算例（実際の購入価格）'!C2</f>
        <v>143000000</v>
      </c>
      <c r="J65" s="221"/>
    </row>
    <row r="66" spans="1:11" ht="15.6" customHeight="1" x14ac:dyDescent="0.15">
      <c r="A66" s="53" t="s">
        <v>65</v>
      </c>
      <c r="I66" s="220">
        <f>'計算例（実際の購入価格）'!K2</f>
        <v>77000000</v>
      </c>
      <c r="J66" s="220"/>
      <c r="K66" s="39"/>
    </row>
    <row r="67" spans="1:11" ht="15.6" customHeight="1" x14ac:dyDescent="0.15">
      <c r="A67" s="53" t="s">
        <v>66</v>
      </c>
      <c r="I67" s="220">
        <f>I64-I66</f>
        <v>50270000</v>
      </c>
      <c r="J67" s="220"/>
      <c r="K67" s="39"/>
    </row>
    <row r="68" spans="1:11" ht="15.6" customHeight="1" x14ac:dyDescent="0.15">
      <c r="A68" s="53" t="s">
        <v>95</v>
      </c>
      <c r="I68" s="220">
        <f>I67*0.01</f>
        <v>502700</v>
      </c>
      <c r="J68" s="220"/>
      <c r="K68" s="39"/>
    </row>
    <row r="69" spans="1:11" ht="15.6" customHeight="1" x14ac:dyDescent="0.15">
      <c r="A69" s="53" t="s">
        <v>67</v>
      </c>
      <c r="I69" s="220">
        <f>J32</f>
        <v>1477520</v>
      </c>
      <c r="J69" s="220"/>
      <c r="K69" s="39"/>
    </row>
    <row r="70" spans="1:11" ht="15.6" customHeight="1" x14ac:dyDescent="0.15">
      <c r="A70" s="53" t="s">
        <v>68</v>
      </c>
      <c r="I70" s="221">
        <v>0</v>
      </c>
      <c r="J70" s="221"/>
      <c r="K70" s="39"/>
    </row>
    <row r="71" spans="1:11" ht="15.6" customHeight="1" x14ac:dyDescent="0.15">
      <c r="A71" s="53" t="s">
        <v>69</v>
      </c>
      <c r="I71" s="220">
        <f>J48</f>
        <v>4868446</v>
      </c>
      <c r="J71" s="220"/>
      <c r="K71" s="39"/>
    </row>
    <row r="72" spans="1:11" ht="15.6" customHeight="1" x14ac:dyDescent="0.15">
      <c r="A72" s="53" t="s">
        <v>70</v>
      </c>
      <c r="I72" s="220">
        <f>I69+I70+I71</f>
        <v>6345966</v>
      </c>
      <c r="J72" s="220"/>
      <c r="K72" s="39"/>
    </row>
    <row r="73" spans="1:11" ht="15.6" customHeight="1" x14ac:dyDescent="0.15">
      <c r="A73" s="6"/>
      <c r="I73" s="221"/>
      <c r="J73" s="221"/>
      <c r="K73" s="39"/>
    </row>
    <row r="74" spans="1:11" ht="15.6" customHeight="1" thickBot="1" x14ac:dyDescent="0.2">
      <c r="A74" s="53" t="s">
        <v>96</v>
      </c>
      <c r="B74"/>
      <c r="C74"/>
      <c r="D74"/>
      <c r="E74"/>
      <c r="F74"/>
      <c r="G74"/>
      <c r="H74" s="97" t="s">
        <v>43</v>
      </c>
      <c r="I74" s="219">
        <f>I72-I68</f>
        <v>5843266</v>
      </c>
      <c r="J74" s="219"/>
      <c r="K74" s="39"/>
    </row>
    <row r="75" spans="1:11" ht="15.6" customHeight="1" thickTop="1" x14ac:dyDescent="0.15">
      <c r="A75" s="49"/>
      <c r="K75" s="39"/>
    </row>
    <row r="76" spans="1:11" ht="15.6" customHeight="1" x14ac:dyDescent="0.15">
      <c r="K76" s="39"/>
    </row>
    <row r="77" spans="1:11" ht="15.6" customHeight="1" x14ac:dyDescent="0.15"/>
    <row r="78" spans="1:11" ht="15.6" customHeight="1" x14ac:dyDescent="0.15"/>
    <row r="79" spans="1:11" ht="15.6" customHeight="1" x14ac:dyDescent="0.15"/>
    <row r="80" spans="1:11" ht="15.6" customHeight="1" x14ac:dyDescent="0.15"/>
    <row r="81" ht="15.6" customHeight="1" x14ac:dyDescent="0.15"/>
    <row r="82" ht="15.6" customHeight="1" x14ac:dyDescent="0.15"/>
    <row r="83" ht="15.6" customHeight="1" x14ac:dyDescent="0.15"/>
    <row r="84" ht="15.6" customHeight="1" x14ac:dyDescent="0.15"/>
  </sheetData>
  <mergeCells count="28">
    <mergeCell ref="J1:K1"/>
    <mergeCell ref="I8:K8"/>
    <mergeCell ref="C14:K14"/>
    <mergeCell ref="A56:K61"/>
    <mergeCell ref="I74:J74"/>
    <mergeCell ref="I64:J64"/>
    <mergeCell ref="I65:J65"/>
    <mergeCell ref="I66:J66"/>
    <mergeCell ref="I67:J67"/>
    <mergeCell ref="I69:J69"/>
    <mergeCell ref="I71:J71"/>
    <mergeCell ref="I68:J68"/>
    <mergeCell ref="I72:J72"/>
    <mergeCell ref="I73:J73"/>
    <mergeCell ref="I70:J70"/>
    <mergeCell ref="J2:K2"/>
    <mergeCell ref="A15:K15"/>
    <mergeCell ref="A6:D6"/>
    <mergeCell ref="I9:K9"/>
    <mergeCell ref="I10:K10"/>
    <mergeCell ref="A4:K4"/>
    <mergeCell ref="A32:B32"/>
    <mergeCell ref="A40:B40"/>
    <mergeCell ref="A50:B50"/>
    <mergeCell ref="A52:B52"/>
    <mergeCell ref="C52:D52"/>
    <mergeCell ref="A46:B46"/>
    <mergeCell ref="A48:B48"/>
  </mergeCells>
  <phoneticPr fontId="2"/>
  <printOptions horizontalCentered="1"/>
  <pageMargins left="0.78740157480314965" right="0.70866141732283472" top="0.59055118110236227" bottom="0.35433070866141736" header="0.31496062992125984" footer="0.31496062992125984"/>
  <pageSetup paperSize="8" scale="88" orientation="landscape" r:id="rId1"/>
  <rowBreaks count="1" manualBreakCount="1">
    <brk id="61"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78"/>
  <sheetViews>
    <sheetView view="pageBreakPreview" zoomScale="55" zoomScaleNormal="70" zoomScaleSheetLayoutView="55" workbookViewId="0">
      <selection activeCell="M32" sqref="M32"/>
    </sheetView>
  </sheetViews>
  <sheetFormatPr defaultRowHeight="24.75" customHeight="1" x14ac:dyDescent="0.15"/>
  <cols>
    <col min="1" max="1" width="4.625" customWidth="1"/>
    <col min="2" max="2" width="17.25" customWidth="1"/>
    <col min="3" max="30" width="13.625" customWidth="1"/>
    <col min="31" max="31" width="15.125" customWidth="1"/>
  </cols>
  <sheetData>
    <row r="1" spans="1:17" ht="44.25" customHeight="1" thickBot="1" x14ac:dyDescent="0.2">
      <c r="A1" s="200" t="s">
        <v>161</v>
      </c>
      <c r="B1" s="201"/>
    </row>
    <row r="2" spans="1:17" ht="41.25" customHeight="1" thickBot="1" x14ac:dyDescent="0.2">
      <c r="B2" s="7" t="s">
        <v>0</v>
      </c>
      <c r="C2" s="230">
        <v>143000000</v>
      </c>
      <c r="D2" s="231"/>
      <c r="E2" s="8" t="s">
        <v>1</v>
      </c>
      <c r="F2" s="230">
        <v>127270000</v>
      </c>
      <c r="G2" s="231"/>
      <c r="H2" s="9" t="s">
        <v>77</v>
      </c>
      <c r="I2" s="62">
        <f>F2/C2</f>
        <v>0.89</v>
      </c>
      <c r="J2" s="146" t="s">
        <v>130</v>
      </c>
      <c r="K2" s="230">
        <v>77000000</v>
      </c>
      <c r="L2" s="231"/>
      <c r="M2" s="10" t="s">
        <v>2</v>
      </c>
      <c r="N2" s="232">
        <f>(F2-K2)*0.01</f>
        <v>502700</v>
      </c>
      <c r="O2" s="233"/>
      <c r="P2" s="63"/>
      <c r="Q2" s="4"/>
    </row>
    <row r="3" spans="1:17" ht="24.75" customHeight="1" x14ac:dyDescent="0.15">
      <c r="B3" s="56"/>
      <c r="C3" s="57"/>
      <c r="D3" s="57"/>
      <c r="E3" s="57"/>
      <c r="F3" s="57"/>
      <c r="G3" s="57"/>
      <c r="H3" s="56"/>
      <c r="I3" s="56"/>
      <c r="J3" s="56"/>
      <c r="K3" s="57"/>
      <c r="L3" s="57"/>
      <c r="M3" s="56"/>
      <c r="N3" s="58"/>
      <c r="O3" s="58"/>
      <c r="P3" s="1"/>
      <c r="Q3" s="2"/>
    </row>
    <row r="4" spans="1:17" ht="24.75" customHeight="1" thickBot="1" x14ac:dyDescent="0.2">
      <c r="B4" s="125" t="s">
        <v>118</v>
      </c>
      <c r="C4" s="60"/>
      <c r="D4" s="60"/>
      <c r="E4" s="60"/>
      <c r="F4" s="60"/>
      <c r="G4" s="60"/>
      <c r="H4" s="59"/>
      <c r="I4" s="59"/>
      <c r="J4" s="59"/>
      <c r="K4" s="60"/>
      <c r="L4" s="60"/>
      <c r="M4" s="59"/>
      <c r="N4" s="61"/>
      <c r="O4" s="61"/>
      <c r="P4" s="1"/>
      <c r="Q4" s="2"/>
    </row>
    <row r="5" spans="1:17" ht="24.95" customHeight="1" x14ac:dyDescent="0.15">
      <c r="B5" s="246" t="s">
        <v>4</v>
      </c>
      <c r="C5" s="228" t="s">
        <v>120</v>
      </c>
      <c r="D5" s="249" t="s">
        <v>5</v>
      </c>
      <c r="E5" s="228" t="s">
        <v>6</v>
      </c>
      <c r="F5" s="228" t="s">
        <v>7</v>
      </c>
      <c r="G5" s="226" t="s">
        <v>8</v>
      </c>
      <c r="H5" s="226" t="s">
        <v>72</v>
      </c>
      <c r="I5" s="226" t="s">
        <v>71</v>
      </c>
      <c r="J5" s="226" t="s">
        <v>75</v>
      </c>
      <c r="K5" s="228" t="s">
        <v>9</v>
      </c>
      <c r="L5" s="228" t="s">
        <v>74</v>
      </c>
      <c r="M5" s="226" t="s">
        <v>73</v>
      </c>
      <c r="N5" s="238" t="s">
        <v>11</v>
      </c>
      <c r="O5" s="240" t="s">
        <v>12</v>
      </c>
      <c r="P5" s="1"/>
      <c r="Q5" s="2"/>
    </row>
    <row r="6" spans="1:17" ht="24.95" customHeight="1" x14ac:dyDescent="0.15">
      <c r="B6" s="247"/>
      <c r="C6" s="248"/>
      <c r="D6" s="248"/>
      <c r="E6" s="248"/>
      <c r="F6" s="248"/>
      <c r="G6" s="227"/>
      <c r="H6" s="227"/>
      <c r="I6" s="227"/>
      <c r="J6" s="227"/>
      <c r="K6" s="229"/>
      <c r="L6" s="229"/>
      <c r="M6" s="227"/>
      <c r="N6" s="239"/>
      <c r="O6" s="241"/>
      <c r="P6" s="1"/>
      <c r="Q6" s="2"/>
    </row>
    <row r="7" spans="1:17" ht="24.95" customHeight="1" thickBot="1" x14ac:dyDescent="0.2">
      <c r="B7" s="155"/>
      <c r="C7" s="156"/>
      <c r="D7" s="156"/>
      <c r="E7" s="157" t="s">
        <v>131</v>
      </c>
      <c r="F7" s="157" t="s">
        <v>88</v>
      </c>
      <c r="G7" s="158" t="s">
        <v>89</v>
      </c>
      <c r="H7" s="158" t="s">
        <v>132</v>
      </c>
      <c r="I7" s="158" t="s">
        <v>90</v>
      </c>
      <c r="J7" s="158" t="s">
        <v>133</v>
      </c>
      <c r="K7" s="157" t="s">
        <v>134</v>
      </c>
      <c r="L7" s="157" t="s">
        <v>91</v>
      </c>
      <c r="M7" s="158" t="s">
        <v>135</v>
      </c>
      <c r="N7" s="159" t="s">
        <v>136</v>
      </c>
      <c r="O7" s="242"/>
      <c r="P7" s="1"/>
      <c r="Q7" s="2"/>
    </row>
    <row r="8" spans="1:17" ht="35.1" customHeight="1" thickBot="1" x14ac:dyDescent="0.2">
      <c r="B8" s="69"/>
      <c r="C8" s="70"/>
      <c r="D8" s="70"/>
      <c r="E8" s="70" t="s">
        <v>81</v>
      </c>
      <c r="F8" s="70" t="s">
        <v>76</v>
      </c>
      <c r="G8" s="71" t="s">
        <v>80</v>
      </c>
      <c r="H8" s="71" t="s">
        <v>82</v>
      </c>
      <c r="I8" s="71" t="s">
        <v>79</v>
      </c>
      <c r="J8" s="71" t="s">
        <v>85</v>
      </c>
      <c r="K8" s="71" t="s">
        <v>83</v>
      </c>
      <c r="L8" s="71" t="s">
        <v>86</v>
      </c>
      <c r="M8" s="202" t="s">
        <v>160</v>
      </c>
      <c r="N8" s="72" t="s">
        <v>87</v>
      </c>
      <c r="O8" s="73"/>
      <c r="P8" s="1"/>
      <c r="Q8" s="2"/>
    </row>
    <row r="9" spans="1:17" ht="24.75" customHeight="1" x14ac:dyDescent="0.15">
      <c r="B9" s="250" t="s">
        <v>14</v>
      </c>
      <c r="C9" s="160" t="s">
        <v>15</v>
      </c>
      <c r="D9" s="160" t="s">
        <v>16</v>
      </c>
      <c r="E9" s="161">
        <v>20</v>
      </c>
      <c r="F9" s="11">
        <f>E37</f>
        <v>20</v>
      </c>
      <c r="G9" s="12">
        <f>F37</f>
        <v>86000</v>
      </c>
      <c r="H9" s="13">
        <f>ROUNDDOWN(F9*G9*$I$2*1.1,0)</f>
        <v>1683880</v>
      </c>
      <c r="I9" s="14">
        <f>AE37</f>
        <v>92125</v>
      </c>
      <c r="J9" s="15">
        <f>ROUNDDOWN(F9*I9*1.1,0)</f>
        <v>2026750</v>
      </c>
      <c r="K9" s="15">
        <f>ROUNDDOWN(J9*$I$2,0)</f>
        <v>1803807</v>
      </c>
      <c r="L9" s="15">
        <f>ROUNDDOWN(AE38*1.1,0)</f>
        <v>2007500</v>
      </c>
      <c r="M9" s="203">
        <f>L9</f>
        <v>2007500</v>
      </c>
      <c r="N9" s="16">
        <f>M9-H9</f>
        <v>323620</v>
      </c>
      <c r="O9" s="234" t="str">
        <f>IF(N14-$N$2&gt;0,"○","×")</f>
        <v>○</v>
      </c>
      <c r="P9" s="1"/>
      <c r="Q9" s="2"/>
    </row>
    <row r="10" spans="1:17" ht="24.75" customHeight="1" x14ac:dyDescent="0.15">
      <c r="B10" s="251"/>
      <c r="C10" s="162" t="s">
        <v>17</v>
      </c>
      <c r="D10" s="162" t="s">
        <v>18</v>
      </c>
      <c r="E10" s="163">
        <v>40</v>
      </c>
      <c r="F10" s="17">
        <f>E39</f>
        <v>40</v>
      </c>
      <c r="G10" s="18">
        <f>F39</f>
        <v>147500</v>
      </c>
      <c r="H10" s="66">
        <f>ROUNDDOWN(F10*G10*$I$2*1.1,0)</f>
        <v>5776100</v>
      </c>
      <c r="I10" s="20">
        <f>AE39</f>
        <v>159750</v>
      </c>
      <c r="J10" s="19">
        <f>ROUNDDOWN(F10*I10*1.1,0)</f>
        <v>7029000</v>
      </c>
      <c r="K10" s="19">
        <f>ROUNDDOWN(J10*$I$2,0)</f>
        <v>6255810</v>
      </c>
      <c r="L10" s="19">
        <f>ROUNDDOWN(AE40*1.1,0)</f>
        <v>6930000</v>
      </c>
      <c r="M10" s="204">
        <f>L10</f>
        <v>6930000</v>
      </c>
      <c r="N10" s="22">
        <f>M10-H10</f>
        <v>1153900</v>
      </c>
      <c r="O10" s="235"/>
      <c r="P10" s="1"/>
      <c r="Q10" s="2"/>
    </row>
    <row r="11" spans="1:17" ht="24.75" customHeight="1" x14ac:dyDescent="0.15">
      <c r="B11" s="251"/>
      <c r="C11" s="162"/>
      <c r="D11" s="162"/>
      <c r="E11" s="163"/>
      <c r="F11" s="17"/>
      <c r="G11" s="18"/>
      <c r="H11" s="19"/>
      <c r="I11" s="18"/>
      <c r="J11" s="19"/>
      <c r="K11" s="19"/>
      <c r="L11" s="19"/>
      <c r="M11" s="19"/>
      <c r="N11" s="22"/>
      <c r="O11" s="235"/>
      <c r="P11" s="1"/>
      <c r="Q11" s="2"/>
    </row>
    <row r="12" spans="1:17" ht="24.75" customHeight="1" x14ac:dyDescent="0.15">
      <c r="B12" s="251"/>
      <c r="C12" s="162"/>
      <c r="D12" s="162"/>
      <c r="E12" s="163"/>
      <c r="F12" s="17"/>
      <c r="G12" s="18"/>
      <c r="H12" s="19"/>
      <c r="I12" s="18"/>
      <c r="J12" s="19"/>
      <c r="K12" s="19"/>
      <c r="L12" s="19"/>
      <c r="M12" s="19"/>
      <c r="N12" s="22"/>
      <c r="O12" s="235"/>
      <c r="P12" s="1"/>
      <c r="Q12" s="2"/>
    </row>
    <row r="13" spans="1:17" ht="24.75" customHeight="1" thickBot="1" x14ac:dyDescent="0.2">
      <c r="B13" s="251"/>
      <c r="C13" s="164"/>
      <c r="D13" s="164"/>
      <c r="E13" s="165"/>
      <c r="F13" s="23"/>
      <c r="G13" s="24"/>
      <c r="H13" s="25"/>
      <c r="I13" s="24"/>
      <c r="J13" s="25"/>
      <c r="K13" s="25"/>
      <c r="L13" s="25"/>
      <c r="M13" s="25"/>
      <c r="N13" s="26"/>
      <c r="O13" s="235"/>
      <c r="P13" s="1"/>
      <c r="Q13" s="2"/>
    </row>
    <row r="14" spans="1:17" ht="24.75" customHeight="1" thickTop="1" thickBot="1" x14ac:dyDescent="0.2">
      <c r="B14" s="252"/>
      <c r="C14" s="3" t="s">
        <v>22</v>
      </c>
      <c r="D14" s="3"/>
      <c r="E14" s="27"/>
      <c r="F14" s="28"/>
      <c r="G14" s="28"/>
      <c r="H14" s="29">
        <f>SUM(H9:H13)</f>
        <v>7459980</v>
      </c>
      <c r="I14" s="28"/>
      <c r="J14" s="29"/>
      <c r="K14" s="29"/>
      <c r="L14" s="29"/>
      <c r="M14" s="29">
        <f>SUM(M9:M13)</f>
        <v>8937500</v>
      </c>
      <c r="N14" s="30">
        <f>M14-H14</f>
        <v>1477520</v>
      </c>
      <c r="O14" s="235"/>
      <c r="P14" s="1"/>
      <c r="Q14" s="2"/>
    </row>
    <row r="15" spans="1:17" ht="24.75" customHeight="1" x14ac:dyDescent="0.15">
      <c r="B15" s="250" t="s">
        <v>23</v>
      </c>
      <c r="C15" s="166" t="s">
        <v>24</v>
      </c>
      <c r="D15" s="166" t="s">
        <v>25</v>
      </c>
      <c r="E15" s="167">
        <v>40</v>
      </c>
      <c r="F15" s="31">
        <f>E52</f>
        <v>40</v>
      </c>
      <c r="G15" s="20">
        <f>F52</f>
        <v>130</v>
      </c>
      <c r="H15" s="21">
        <f>ROUNDDOWN(F15*G15*$I$2*1.1,0)</f>
        <v>5090</v>
      </c>
      <c r="I15" s="20">
        <f>AE52</f>
        <v>146</v>
      </c>
      <c r="J15" s="19">
        <f>ROUNDDOWN(F15*I15*1.1,0)</f>
        <v>6424</v>
      </c>
      <c r="K15" s="19">
        <f>ROUNDDOWN(J15*$I$2,0)</f>
        <v>5717</v>
      </c>
      <c r="L15" s="21">
        <f>ROUNDDOWN(AE53*1.1,0)</f>
        <v>6259</v>
      </c>
      <c r="M15" s="205">
        <f>L15</f>
        <v>6259</v>
      </c>
      <c r="N15" s="32">
        <f>M15-H15</f>
        <v>1169</v>
      </c>
      <c r="O15" s="234" t="str">
        <f>IF(N20-$N$2&gt;0,"○","×")</f>
        <v>×</v>
      </c>
      <c r="P15" s="1"/>
      <c r="Q15" s="2"/>
    </row>
    <row r="16" spans="1:17" ht="24.75" customHeight="1" x14ac:dyDescent="0.15">
      <c r="B16" s="251"/>
      <c r="C16" s="162" t="s">
        <v>26</v>
      </c>
      <c r="D16" s="162" t="s">
        <v>27</v>
      </c>
      <c r="E16" s="163">
        <v>600</v>
      </c>
      <c r="F16" s="17">
        <f>E54</f>
        <v>600</v>
      </c>
      <c r="G16" s="18">
        <f>F54</f>
        <v>71</v>
      </c>
      <c r="H16" s="19">
        <f>ROUNDDOWN(F16*G16*$I$2*1.1,0)</f>
        <v>41705</v>
      </c>
      <c r="I16" s="18">
        <f>AE54</f>
        <v>80</v>
      </c>
      <c r="J16" s="19">
        <f t="shared" ref="J16:J17" si="0">ROUNDDOWN(F16*I16*1.1,0)</f>
        <v>52800</v>
      </c>
      <c r="K16" s="19">
        <f t="shared" ref="K16:K17" si="1">ROUNDDOWN(J16*$I$2,0)</f>
        <v>46992</v>
      </c>
      <c r="L16" s="19">
        <f>ROUNDDOWN(AE55*1.1,0)</f>
        <v>57750</v>
      </c>
      <c r="M16" s="206">
        <f>L16</f>
        <v>57750</v>
      </c>
      <c r="N16" s="22">
        <f>M16-H16</f>
        <v>16045</v>
      </c>
      <c r="O16" s="235"/>
      <c r="P16" s="1"/>
      <c r="Q16" s="2"/>
    </row>
    <row r="17" spans="2:32" ht="24.75" customHeight="1" x14ac:dyDescent="0.15">
      <c r="B17" s="251"/>
      <c r="C17" s="168" t="s">
        <v>28</v>
      </c>
      <c r="D17" s="168" t="s">
        <v>29</v>
      </c>
      <c r="E17" s="169">
        <v>8000</v>
      </c>
      <c r="F17" s="33">
        <f>E56</f>
        <v>8000</v>
      </c>
      <c r="G17" s="34">
        <f>F56</f>
        <v>114</v>
      </c>
      <c r="H17" s="21">
        <f>ROUNDDOWN(F17*G17*$I$2*1.1,0)</f>
        <v>892848</v>
      </c>
      <c r="I17" s="34">
        <f>AE56</f>
        <v>130</v>
      </c>
      <c r="J17" s="19">
        <f t="shared" si="0"/>
        <v>1144000</v>
      </c>
      <c r="K17" s="19">
        <f t="shared" si="1"/>
        <v>1018160</v>
      </c>
      <c r="L17" s="21">
        <f>ROUNDDOWN(AE57*1.1,0)</f>
        <v>1086800</v>
      </c>
      <c r="M17" s="206">
        <f>L17</f>
        <v>1086800</v>
      </c>
      <c r="N17" s="35">
        <f>M17-H17</f>
        <v>193952</v>
      </c>
      <c r="O17" s="235"/>
      <c r="P17" s="1"/>
      <c r="Q17" s="2"/>
    </row>
    <row r="18" spans="2:32" ht="24.75" customHeight="1" x14ac:dyDescent="0.15">
      <c r="B18" s="251"/>
      <c r="C18" s="162"/>
      <c r="D18" s="162"/>
      <c r="E18" s="163"/>
      <c r="F18" s="17"/>
      <c r="G18" s="18"/>
      <c r="H18" s="19"/>
      <c r="I18" s="18"/>
      <c r="J18" s="19"/>
      <c r="K18" s="19"/>
      <c r="L18" s="19"/>
      <c r="M18" s="206">
        <f>MIN(K18:L18)</f>
        <v>0</v>
      </c>
      <c r="N18" s="22"/>
      <c r="O18" s="235"/>
      <c r="P18" s="1"/>
      <c r="Q18" s="2"/>
    </row>
    <row r="19" spans="2:32" ht="24.75" customHeight="1" thickBot="1" x14ac:dyDescent="0.2">
      <c r="B19" s="251"/>
      <c r="C19" s="164"/>
      <c r="D19" s="164"/>
      <c r="E19" s="165"/>
      <c r="F19" s="23"/>
      <c r="G19" s="24"/>
      <c r="H19" s="25"/>
      <c r="I19" s="24"/>
      <c r="J19" s="25"/>
      <c r="K19" s="25"/>
      <c r="L19" s="25"/>
      <c r="M19" s="25">
        <f>MIN(K19:L19)</f>
        <v>0</v>
      </c>
      <c r="N19" s="26"/>
      <c r="O19" s="235"/>
      <c r="P19" s="4"/>
      <c r="Q19" s="5"/>
    </row>
    <row r="20" spans="2:32" ht="24.75" customHeight="1" thickTop="1" thickBot="1" x14ac:dyDescent="0.2">
      <c r="B20" s="252"/>
      <c r="C20" s="3" t="s">
        <v>22</v>
      </c>
      <c r="D20" s="3"/>
      <c r="E20" s="28"/>
      <c r="F20" s="28"/>
      <c r="G20" s="28"/>
      <c r="H20" s="29">
        <f>SUM(H15:H17)</f>
        <v>939643</v>
      </c>
      <c r="I20" s="28"/>
      <c r="J20" s="29"/>
      <c r="K20" s="29"/>
      <c r="L20" s="29"/>
      <c r="M20" s="29">
        <f>SUM(M15:M19)</f>
        <v>1150809</v>
      </c>
      <c r="N20" s="30">
        <f>M20-H20</f>
        <v>211166</v>
      </c>
      <c r="O20" s="235"/>
      <c r="P20" s="4"/>
      <c r="Q20" s="5"/>
    </row>
    <row r="21" spans="2:32" ht="24.75" customHeight="1" x14ac:dyDescent="0.15">
      <c r="B21" s="253" t="s">
        <v>140</v>
      </c>
      <c r="C21" s="170" t="s">
        <v>116</v>
      </c>
      <c r="D21" s="171" t="s">
        <v>123</v>
      </c>
      <c r="E21" s="167">
        <v>200</v>
      </c>
      <c r="F21" s="31">
        <f>E67</f>
        <v>200</v>
      </c>
      <c r="G21" s="20">
        <f>F67</f>
        <v>23500</v>
      </c>
      <c r="H21" s="13">
        <f>ROUNDDOWN(F21*G21*$I$2*1.1,0)</f>
        <v>4601300</v>
      </c>
      <c r="I21" s="14">
        <f>AE67</f>
        <v>0</v>
      </c>
      <c r="J21" s="13">
        <f>ROUNDDOWN(F21*I21*1.1,0)</f>
        <v>0</v>
      </c>
      <c r="K21" s="13">
        <f>J21*$I$2</f>
        <v>0</v>
      </c>
      <c r="L21" s="13">
        <f>ROUNDDOWN(AE68*1.1,0)</f>
        <v>5390000</v>
      </c>
      <c r="M21" s="15">
        <f>L21</f>
        <v>5390000</v>
      </c>
      <c r="N21" s="32">
        <f>M21-H21</f>
        <v>788700</v>
      </c>
      <c r="O21" s="234" t="str">
        <f>IF(N24-$N$2&gt;0,"○","×")</f>
        <v>○</v>
      </c>
      <c r="P21" s="4"/>
      <c r="Q21" s="5"/>
    </row>
    <row r="22" spans="2:32" ht="24.75" customHeight="1" x14ac:dyDescent="0.15">
      <c r="B22" s="254"/>
      <c r="C22" s="172" t="s">
        <v>116</v>
      </c>
      <c r="D22" s="172" t="s">
        <v>117</v>
      </c>
      <c r="E22" s="163">
        <v>650</v>
      </c>
      <c r="F22" s="17">
        <f>E69</f>
        <v>650</v>
      </c>
      <c r="G22" s="18">
        <f>F69</f>
        <v>20000</v>
      </c>
      <c r="H22" s="19">
        <f t="shared" ref="H22" si="2">ROUNDDOWN(F22*G22*$I$2*1.1,0)</f>
        <v>12727000</v>
      </c>
      <c r="I22" s="18">
        <f>AE69</f>
        <v>0</v>
      </c>
      <c r="J22" s="19">
        <f t="shared" ref="J22" si="3">ROUNDDOWN(F22*I22*1.1,0)</f>
        <v>0</v>
      </c>
      <c r="K22" s="19">
        <f>J22*$I$2</f>
        <v>0</v>
      </c>
      <c r="L22" s="19">
        <f>ROUNDDOWN(AE70*1.1,0)</f>
        <v>15015000</v>
      </c>
      <c r="M22" s="19">
        <f>L22</f>
        <v>15015000</v>
      </c>
      <c r="N22" s="35">
        <f>M22-H22</f>
        <v>2288000</v>
      </c>
      <c r="O22" s="235"/>
      <c r="P22" s="4"/>
      <c r="Q22" s="5"/>
    </row>
    <row r="23" spans="2:32" ht="24.75" customHeight="1" thickBot="1" x14ac:dyDescent="0.2">
      <c r="B23" s="254"/>
      <c r="C23" s="164"/>
      <c r="D23" s="164"/>
      <c r="E23" s="165"/>
      <c r="F23" s="23"/>
      <c r="G23" s="24"/>
      <c r="H23" s="25"/>
      <c r="I23" s="24"/>
      <c r="J23" s="25"/>
      <c r="K23" s="25"/>
      <c r="L23" s="25"/>
      <c r="M23" s="25">
        <f>IF(K23&gt;0,MIN(K23:L23),L23)</f>
        <v>0</v>
      </c>
      <c r="N23" s="26"/>
      <c r="O23" s="235"/>
      <c r="P23" s="4"/>
      <c r="Q23" s="5"/>
    </row>
    <row r="24" spans="2:32" ht="24.75" customHeight="1" thickTop="1" thickBot="1" x14ac:dyDescent="0.2">
      <c r="B24" s="255"/>
      <c r="C24" s="3" t="s">
        <v>22</v>
      </c>
      <c r="D24" s="3"/>
      <c r="E24" s="28"/>
      <c r="F24" s="28"/>
      <c r="G24" s="28"/>
      <c r="H24" s="29">
        <f>SUM(H21:H23)</f>
        <v>17328300</v>
      </c>
      <c r="I24" s="28"/>
      <c r="J24" s="29"/>
      <c r="K24" s="29"/>
      <c r="L24" s="29">
        <f>SUM(L21:L23)</f>
        <v>20405000</v>
      </c>
      <c r="M24" s="29">
        <f>SUM(M21:M23)</f>
        <v>20405000</v>
      </c>
      <c r="N24" s="30">
        <f>M24-H24</f>
        <v>3076700</v>
      </c>
      <c r="O24" s="235"/>
      <c r="P24" s="4"/>
      <c r="Q24" s="5"/>
    </row>
    <row r="25" spans="2:32" ht="24.75" customHeight="1" x14ac:dyDescent="0.15">
      <c r="B25" s="253" t="s">
        <v>141</v>
      </c>
      <c r="C25" s="170" t="s">
        <v>125</v>
      </c>
      <c r="D25" s="171" t="s">
        <v>126</v>
      </c>
      <c r="E25" s="167">
        <v>460</v>
      </c>
      <c r="F25" s="31">
        <f>E73</f>
        <v>460</v>
      </c>
      <c r="G25" s="20">
        <f>F73</f>
        <v>10500</v>
      </c>
      <c r="H25" s="13">
        <f>ROUNDDOWN(F25*G25*$I$2*1.1,0)</f>
        <v>4728570</v>
      </c>
      <c r="I25" s="14">
        <f>AE73</f>
        <v>10500</v>
      </c>
      <c r="J25" s="13">
        <f>ROUNDDOWN(F25*I25*1.1,0)</f>
        <v>5313000</v>
      </c>
      <c r="K25" s="13">
        <f>J25*$I$2</f>
        <v>4728570</v>
      </c>
      <c r="L25" s="13">
        <f>ROUNDDOWN(AE74*1.1,0)</f>
        <v>5616600</v>
      </c>
      <c r="M25" s="205">
        <f>L25</f>
        <v>5616600</v>
      </c>
      <c r="N25" s="32">
        <f>M25-H25</f>
        <v>888030</v>
      </c>
      <c r="O25" s="234" t="str">
        <f>IF(N28-$N$2&gt;0,"○","×")</f>
        <v>○</v>
      </c>
      <c r="P25" s="4"/>
      <c r="Q25" s="5"/>
    </row>
    <row r="26" spans="2:32" ht="24.75" customHeight="1" x14ac:dyDescent="0.15">
      <c r="B26" s="254"/>
      <c r="C26" s="173" t="s">
        <v>125</v>
      </c>
      <c r="D26" s="172" t="s">
        <v>127</v>
      </c>
      <c r="E26" s="163">
        <v>460</v>
      </c>
      <c r="F26" s="17">
        <f>E75</f>
        <v>460</v>
      </c>
      <c r="G26" s="18">
        <f>F75</f>
        <v>12600</v>
      </c>
      <c r="H26" s="19">
        <f>ROUNDDOWN(F26*G26*$I$2*1.1,0)</f>
        <v>5674284</v>
      </c>
      <c r="I26" s="18">
        <f>AE75</f>
        <v>12600</v>
      </c>
      <c r="J26" s="19">
        <f>ROUNDDOWN(F26*I26*1.1,0)</f>
        <v>6375600</v>
      </c>
      <c r="K26" s="19">
        <f>J26*$I$2</f>
        <v>5674284</v>
      </c>
      <c r="L26" s="19">
        <f>ROUNDDOWN(AE76*1.1,0)</f>
        <v>6578000</v>
      </c>
      <c r="M26" s="206">
        <f>L26</f>
        <v>6578000</v>
      </c>
      <c r="N26" s="35">
        <f>M26-H26</f>
        <v>903716</v>
      </c>
      <c r="O26" s="235"/>
      <c r="P26" s="144"/>
      <c r="Q26" s="143"/>
      <c r="R26" s="143"/>
      <c r="S26" s="143"/>
      <c r="T26" s="143"/>
      <c r="U26" s="143"/>
      <c r="V26" s="143"/>
      <c r="W26" s="143"/>
      <c r="X26" s="143"/>
      <c r="Y26" s="143"/>
      <c r="Z26" s="143"/>
      <c r="AA26" s="143"/>
      <c r="AB26" s="143"/>
      <c r="AC26" s="143"/>
      <c r="AD26" s="143"/>
      <c r="AE26" s="143"/>
    </row>
    <row r="27" spans="2:32" ht="24.75" customHeight="1" thickBot="1" x14ac:dyDescent="0.25">
      <c r="B27" s="254"/>
      <c r="C27" s="164"/>
      <c r="D27" s="164"/>
      <c r="E27" s="165"/>
      <c r="F27" s="23"/>
      <c r="G27" s="24"/>
      <c r="H27" s="25"/>
      <c r="I27" s="24"/>
      <c r="J27" s="25"/>
      <c r="K27" s="25"/>
      <c r="L27" s="25"/>
      <c r="M27" s="207">
        <f>IF(K27&gt;0,MIN(K27:L27),L27)</f>
        <v>0</v>
      </c>
      <c r="N27" s="26"/>
      <c r="O27" s="235"/>
      <c r="Q27" s="154"/>
      <c r="R27" s="154"/>
      <c r="S27" s="154"/>
      <c r="T27" s="154"/>
      <c r="U27" s="154"/>
      <c r="V27" s="154"/>
      <c r="W27" s="154"/>
      <c r="X27" s="154"/>
      <c r="Y27" s="154"/>
      <c r="Z27" s="154"/>
      <c r="AA27" s="154"/>
      <c r="AB27" s="154"/>
      <c r="AC27" s="154"/>
      <c r="AD27" s="154"/>
      <c r="AE27" s="154"/>
    </row>
    <row r="28" spans="2:32" ht="24.75" customHeight="1" thickTop="1" thickBot="1" x14ac:dyDescent="0.25">
      <c r="B28" s="255"/>
      <c r="C28" s="3" t="s">
        <v>22</v>
      </c>
      <c r="D28" s="3"/>
      <c r="E28" s="28"/>
      <c r="F28" s="28"/>
      <c r="G28" s="28"/>
      <c r="H28" s="29">
        <f>SUM(H25:H26)</f>
        <v>10402854</v>
      </c>
      <c r="I28" s="28"/>
      <c r="J28" s="29"/>
      <c r="K28" s="29"/>
      <c r="L28" s="29">
        <f>SUM(L25:L27)</f>
        <v>12194600</v>
      </c>
      <c r="M28" s="29">
        <f>SUM(M25:M27)</f>
        <v>12194600</v>
      </c>
      <c r="N28" s="30">
        <f>M28-H28</f>
        <v>1791746</v>
      </c>
      <c r="O28" s="235"/>
      <c r="P28" s="154"/>
      <c r="Q28" s="154"/>
      <c r="R28" s="154"/>
      <c r="S28" s="154"/>
      <c r="T28" s="154"/>
      <c r="U28" s="154"/>
      <c r="V28" s="154"/>
      <c r="W28" s="154"/>
      <c r="X28" s="154"/>
      <c r="Y28" s="154"/>
      <c r="Z28" s="154"/>
      <c r="AA28" s="154"/>
      <c r="AB28" s="154"/>
      <c r="AC28" s="154"/>
      <c r="AD28" s="154"/>
      <c r="AE28" s="154"/>
    </row>
    <row r="29" spans="2:32" ht="37.5" customHeight="1" thickBot="1" x14ac:dyDescent="0.2">
      <c r="B29" s="117" t="s">
        <v>41</v>
      </c>
      <c r="C29" s="134">
        <f>IF(O9="○",N14,0)</f>
        <v>1477520</v>
      </c>
      <c r="D29" s="36" t="s">
        <v>42</v>
      </c>
      <c r="E29" s="64">
        <f>IF(O15="○",N20,0)</f>
        <v>0</v>
      </c>
      <c r="F29" s="37" t="s">
        <v>42</v>
      </c>
      <c r="G29" s="65">
        <f>IF(O21="○",N24,0)</f>
        <v>3076700</v>
      </c>
      <c r="H29" s="38" t="s">
        <v>42</v>
      </c>
      <c r="I29" s="65">
        <f>IF(O25="○",N28,0)</f>
        <v>1791746</v>
      </c>
      <c r="J29" s="38"/>
      <c r="K29" s="38" t="s">
        <v>128</v>
      </c>
      <c r="L29" s="65">
        <f>N2</f>
        <v>502700</v>
      </c>
      <c r="M29" s="37" t="s">
        <v>43</v>
      </c>
      <c r="N29" s="236">
        <f>C29+E29+G29+I29-L29</f>
        <v>5843266</v>
      </c>
      <c r="O29" s="237"/>
      <c r="P29" s="243" t="s">
        <v>165</v>
      </c>
      <c r="Q29" s="243"/>
      <c r="R29" s="243"/>
      <c r="S29" s="243"/>
      <c r="T29" s="243"/>
      <c r="U29" s="243"/>
      <c r="V29" s="243"/>
      <c r="W29" s="243"/>
      <c r="X29" s="243"/>
      <c r="Y29" s="243"/>
      <c r="Z29" s="243"/>
      <c r="AA29" s="243"/>
      <c r="AB29" s="243"/>
      <c r="AC29" s="243"/>
      <c r="AD29" s="243"/>
      <c r="AE29" s="243"/>
    </row>
    <row r="30" spans="2:32" ht="24.75" customHeight="1" x14ac:dyDescent="0.15">
      <c r="B30" s="147"/>
      <c r="C30" s="148"/>
      <c r="D30" s="149"/>
      <c r="E30" s="150"/>
      <c r="F30" s="151"/>
      <c r="G30" s="152"/>
      <c r="H30" s="153"/>
      <c r="I30" s="152"/>
      <c r="J30" s="153"/>
      <c r="K30" s="153"/>
      <c r="L30" s="152"/>
      <c r="M30" s="151"/>
      <c r="N30" s="153"/>
      <c r="O30" s="153"/>
      <c r="P30" s="243"/>
      <c r="Q30" s="243"/>
      <c r="R30" s="243"/>
      <c r="S30" s="243"/>
      <c r="T30" s="243"/>
      <c r="U30" s="243"/>
      <c r="V30" s="243"/>
      <c r="W30" s="243"/>
      <c r="X30" s="243"/>
      <c r="Y30" s="243"/>
      <c r="Z30" s="243"/>
      <c r="AA30" s="243"/>
      <c r="AB30" s="243"/>
      <c r="AC30" s="243"/>
      <c r="AD30" s="243"/>
      <c r="AE30" s="243"/>
    </row>
    <row r="31" spans="2:32" ht="23.1" customHeight="1" x14ac:dyDescent="0.15">
      <c r="P31" s="243"/>
      <c r="Q31" s="243"/>
      <c r="R31" s="243"/>
      <c r="S31" s="243"/>
      <c r="T31" s="243"/>
      <c r="U31" s="243"/>
      <c r="V31" s="243"/>
      <c r="W31" s="243"/>
      <c r="X31" s="243"/>
      <c r="Y31" s="243"/>
      <c r="Z31" s="243"/>
      <c r="AA31" s="243"/>
      <c r="AB31" s="243"/>
      <c r="AC31" s="243"/>
      <c r="AD31" s="243"/>
      <c r="AE31" s="243"/>
    </row>
    <row r="32" spans="2:32" ht="23.1" customHeight="1" x14ac:dyDescent="0.15">
      <c r="F32" s="299" t="s">
        <v>147</v>
      </c>
      <c r="G32" s="299"/>
      <c r="H32" s="299"/>
      <c r="I32" s="299"/>
      <c r="J32" s="299"/>
      <c r="P32" s="243"/>
      <c r="Q32" s="243"/>
      <c r="R32" s="243"/>
      <c r="S32" s="243"/>
      <c r="T32" s="243"/>
      <c r="U32" s="243"/>
      <c r="V32" s="243"/>
      <c r="W32" s="243"/>
      <c r="X32" s="243"/>
      <c r="Y32" s="243"/>
      <c r="Z32" s="243"/>
      <c r="AA32" s="243"/>
      <c r="AB32" s="243"/>
      <c r="AC32" s="243"/>
      <c r="AD32" s="243"/>
      <c r="AE32" s="243"/>
      <c r="AF32" s="116"/>
    </row>
    <row r="33" spans="2:32" ht="24.75" customHeight="1" x14ac:dyDescent="0.15">
      <c r="B33" s="125" t="s">
        <v>119</v>
      </c>
      <c r="C33" s="55"/>
      <c r="F33" s="300"/>
      <c r="G33" s="300"/>
      <c r="H33" s="300"/>
      <c r="I33" s="300"/>
      <c r="J33" s="300"/>
      <c r="Y33" s="225"/>
      <c r="Z33" s="225"/>
      <c r="AA33" s="126"/>
      <c r="AB33" s="126"/>
    </row>
    <row r="34" spans="2:32" ht="24.95" customHeight="1" x14ac:dyDescent="0.15">
      <c r="B34" s="262" t="s">
        <v>4</v>
      </c>
      <c r="C34" s="275" t="s">
        <v>121</v>
      </c>
      <c r="D34" s="262" t="s">
        <v>45</v>
      </c>
      <c r="E34" s="262" t="s">
        <v>46</v>
      </c>
      <c r="F34" s="262" t="s">
        <v>47</v>
      </c>
      <c r="G34" s="244" t="s">
        <v>149</v>
      </c>
      <c r="H34" s="245"/>
      <c r="I34" s="244" t="s">
        <v>150</v>
      </c>
      <c r="J34" s="245"/>
      <c r="K34" s="244" t="s">
        <v>151</v>
      </c>
      <c r="L34" s="245"/>
      <c r="M34" s="244" t="s">
        <v>152</v>
      </c>
      <c r="N34" s="245"/>
      <c r="O34" s="244" t="s">
        <v>153</v>
      </c>
      <c r="P34" s="245"/>
      <c r="Q34" s="244" t="s">
        <v>154</v>
      </c>
      <c r="R34" s="245"/>
      <c r="S34" s="244" t="s">
        <v>155</v>
      </c>
      <c r="T34" s="245"/>
      <c r="U34" s="244" t="s">
        <v>156</v>
      </c>
      <c r="V34" s="245"/>
      <c r="W34" s="244" t="s">
        <v>157</v>
      </c>
      <c r="X34" s="245"/>
      <c r="Y34" s="244" t="s">
        <v>158</v>
      </c>
      <c r="Z34" s="245"/>
      <c r="AA34" s="244" t="s">
        <v>159</v>
      </c>
      <c r="AB34" s="245"/>
      <c r="AC34" s="244" t="s">
        <v>148</v>
      </c>
      <c r="AD34" s="245"/>
      <c r="AE34" s="297" t="s">
        <v>78</v>
      </c>
      <c r="AF34" s="118"/>
    </row>
    <row r="35" spans="2:32" ht="24.95" customHeight="1" x14ac:dyDescent="0.15">
      <c r="B35" s="263"/>
      <c r="C35" s="263"/>
      <c r="D35" s="263"/>
      <c r="E35" s="263"/>
      <c r="F35" s="263"/>
      <c r="G35" s="174" t="s">
        <v>48</v>
      </c>
      <c r="H35" s="174" t="s">
        <v>49</v>
      </c>
      <c r="I35" s="174" t="s">
        <v>48</v>
      </c>
      <c r="J35" s="174" t="s">
        <v>49</v>
      </c>
      <c r="K35" s="174" t="s">
        <v>48</v>
      </c>
      <c r="L35" s="174" t="s">
        <v>49</v>
      </c>
      <c r="M35" s="174" t="s">
        <v>48</v>
      </c>
      <c r="N35" s="174" t="s">
        <v>49</v>
      </c>
      <c r="O35" s="174" t="s">
        <v>48</v>
      </c>
      <c r="P35" s="174" t="s">
        <v>49</v>
      </c>
      <c r="Q35" s="174" t="s">
        <v>48</v>
      </c>
      <c r="R35" s="174" t="s">
        <v>49</v>
      </c>
      <c r="S35" s="174" t="s">
        <v>48</v>
      </c>
      <c r="T35" s="174" t="s">
        <v>49</v>
      </c>
      <c r="U35" s="174" t="s">
        <v>48</v>
      </c>
      <c r="V35" s="174" t="s">
        <v>49</v>
      </c>
      <c r="W35" s="174" t="s">
        <v>48</v>
      </c>
      <c r="X35" s="174" t="s">
        <v>49</v>
      </c>
      <c r="Y35" s="174" t="s">
        <v>48</v>
      </c>
      <c r="Z35" s="174" t="s">
        <v>49</v>
      </c>
      <c r="AA35" s="174" t="s">
        <v>48</v>
      </c>
      <c r="AB35" s="174" t="s">
        <v>49</v>
      </c>
      <c r="AC35" s="174" t="s">
        <v>48</v>
      </c>
      <c r="AD35" s="174" t="s">
        <v>49</v>
      </c>
      <c r="AE35" s="298"/>
      <c r="AF35" s="119"/>
    </row>
    <row r="36" spans="2:32" ht="24.95" customHeight="1" thickBot="1" x14ac:dyDescent="0.2">
      <c r="B36" s="264"/>
      <c r="C36" s="264"/>
      <c r="D36" s="264"/>
      <c r="E36" s="264"/>
      <c r="F36" s="264"/>
      <c r="G36" s="175" t="s">
        <v>50</v>
      </c>
      <c r="H36" s="176" t="s">
        <v>35</v>
      </c>
      <c r="I36" s="175" t="s">
        <v>50</v>
      </c>
      <c r="J36" s="176" t="s">
        <v>35</v>
      </c>
      <c r="K36" s="175" t="s">
        <v>50</v>
      </c>
      <c r="L36" s="176" t="s">
        <v>35</v>
      </c>
      <c r="M36" s="175" t="s">
        <v>50</v>
      </c>
      <c r="N36" s="176" t="s">
        <v>35</v>
      </c>
      <c r="O36" s="175" t="s">
        <v>50</v>
      </c>
      <c r="P36" s="176" t="s">
        <v>35</v>
      </c>
      <c r="Q36" s="175" t="s">
        <v>50</v>
      </c>
      <c r="R36" s="176" t="s">
        <v>35</v>
      </c>
      <c r="S36" s="175" t="s">
        <v>50</v>
      </c>
      <c r="T36" s="176" t="s">
        <v>35</v>
      </c>
      <c r="U36" s="175" t="s">
        <v>50</v>
      </c>
      <c r="V36" s="176" t="s">
        <v>35</v>
      </c>
      <c r="W36" s="175" t="s">
        <v>50</v>
      </c>
      <c r="X36" s="176" t="s">
        <v>35</v>
      </c>
      <c r="Y36" s="175" t="s">
        <v>50</v>
      </c>
      <c r="Z36" s="176" t="s">
        <v>35</v>
      </c>
      <c r="AA36" s="175" t="s">
        <v>50</v>
      </c>
      <c r="AB36" s="176" t="s">
        <v>35</v>
      </c>
      <c r="AC36" s="175" t="s">
        <v>50</v>
      </c>
      <c r="AD36" s="176" t="s">
        <v>35</v>
      </c>
      <c r="AE36" s="177" t="s">
        <v>84</v>
      </c>
      <c r="AF36" s="120"/>
    </row>
    <row r="37" spans="2:32" ht="24.95" customHeight="1" thickTop="1" x14ac:dyDescent="0.15">
      <c r="B37" s="265" t="s">
        <v>14</v>
      </c>
      <c r="C37" s="268" t="str">
        <f>C9</f>
        <v>異形棒鋼</v>
      </c>
      <c r="D37" s="270" t="str">
        <f>D9</f>
        <v>SD295 D16</v>
      </c>
      <c r="E37" s="271">
        <f>G37+I37+K37+M37+O37+Q37+S37+U37+W37+Y37+AA37+AC37</f>
        <v>20</v>
      </c>
      <c r="F37" s="273">
        <v>86000</v>
      </c>
      <c r="G37" s="178"/>
      <c r="H37" s="179"/>
      <c r="I37" s="178"/>
      <c r="J37" s="179"/>
      <c r="K37" s="178"/>
      <c r="L37" s="179"/>
      <c r="M37" s="178"/>
      <c r="N37" s="179"/>
      <c r="O37" s="178"/>
      <c r="P37" s="179"/>
      <c r="Q37" s="178"/>
      <c r="R37" s="179"/>
      <c r="S37" s="178"/>
      <c r="T37" s="179"/>
      <c r="U37" s="178">
        <v>10</v>
      </c>
      <c r="V37" s="179">
        <v>88500</v>
      </c>
      <c r="W37" s="178">
        <v>5</v>
      </c>
      <c r="X37" s="179">
        <v>95500</v>
      </c>
      <c r="Y37" s="178">
        <v>5</v>
      </c>
      <c r="Z37" s="179">
        <v>96000</v>
      </c>
      <c r="AA37" s="178"/>
      <c r="AB37" s="179"/>
      <c r="AC37" s="178"/>
      <c r="AD37" s="179"/>
      <c r="AE37" s="128">
        <f>IFERROR(ROUNDDOWN(G38*H37+I38*J37+K38*L37+M38*N37+O38*P37+Q38*R37+S38*T37+U38*V37+W38*X37+Y38*Z37+AA38*AB37+AC38*AD37,0),"")</f>
        <v>92125</v>
      </c>
      <c r="AF37" s="121"/>
    </row>
    <row r="38" spans="2:32" ht="24.95" customHeight="1" x14ac:dyDescent="0.15">
      <c r="B38" s="266"/>
      <c r="C38" s="269"/>
      <c r="D38" s="269"/>
      <c r="E38" s="272"/>
      <c r="F38" s="274"/>
      <c r="G38" s="139">
        <f>IFERROR(ROUND(G37/$E37,3),"")</f>
        <v>0</v>
      </c>
      <c r="H38" s="180"/>
      <c r="I38" s="139">
        <f>IFERROR(ROUND(I37/$E37,3),"")</f>
        <v>0</v>
      </c>
      <c r="J38" s="180"/>
      <c r="K38" s="139">
        <f>IFERROR(ROUND(K37/$E37,3),"")</f>
        <v>0</v>
      </c>
      <c r="L38" s="180"/>
      <c r="M38" s="139">
        <f>IFERROR(ROUND(M37/$E37,3),"")</f>
        <v>0</v>
      </c>
      <c r="N38" s="180"/>
      <c r="O38" s="139">
        <f>IFERROR(ROUND(O37/$E37,3),"")</f>
        <v>0</v>
      </c>
      <c r="P38" s="180"/>
      <c r="Q38" s="139">
        <f>IFERROR(ROUND(Q37/$E37,3),"")</f>
        <v>0</v>
      </c>
      <c r="R38" s="180"/>
      <c r="S38" s="139">
        <f>IFERROR(ROUND(S37/$E37,3),"")</f>
        <v>0</v>
      </c>
      <c r="T38" s="180"/>
      <c r="U38" s="139">
        <f>IFERROR(ROUND(U37/$E37,3),"")</f>
        <v>0.5</v>
      </c>
      <c r="V38" s="180">
        <v>88000</v>
      </c>
      <c r="W38" s="139">
        <f>IFERROR(ROUND(W37/$E37,3),"")</f>
        <v>0.25</v>
      </c>
      <c r="X38" s="180">
        <v>94000</v>
      </c>
      <c r="Y38" s="139">
        <f>IFERROR(ROUND(Y37/$E37,3),"")</f>
        <v>0.25</v>
      </c>
      <c r="Z38" s="180">
        <v>95000</v>
      </c>
      <c r="AA38" s="139">
        <f>IFERROR(ROUND(AA37/$E37,3),"")</f>
        <v>0</v>
      </c>
      <c r="AB38" s="180"/>
      <c r="AC38" s="139">
        <f>IFERROR(ROUND(AC37/$E37,3),"")</f>
        <v>0</v>
      </c>
      <c r="AD38" s="180"/>
      <c r="AE38" s="140">
        <f>G37*H38+I37*J38+K37*L38+M37*N38+O37*P38+Q37*R38+S37*T38+U37*V38+W37*X38+Y37*Z38+AA37*AB38+AC37*AD38</f>
        <v>1825000</v>
      </c>
      <c r="AF38" s="122"/>
    </row>
    <row r="39" spans="2:32" ht="24.95" customHeight="1" x14ac:dyDescent="0.15">
      <c r="B39" s="266"/>
      <c r="C39" s="256" t="str">
        <f>C10</f>
        <v>鋼矢板</v>
      </c>
      <c r="D39" s="256" t="str">
        <f>D10</f>
        <v>SY295</v>
      </c>
      <c r="E39" s="258">
        <f>G39+I39+K39+M39+O39+Q39+S39+U39+W39+Y39+AA39+AC39</f>
        <v>40</v>
      </c>
      <c r="F39" s="260">
        <v>147500</v>
      </c>
      <c r="G39" s="185"/>
      <c r="H39" s="181"/>
      <c r="I39" s="185"/>
      <c r="J39" s="181"/>
      <c r="K39" s="185"/>
      <c r="L39" s="181"/>
      <c r="M39" s="185"/>
      <c r="N39" s="181"/>
      <c r="O39" s="185"/>
      <c r="P39" s="181"/>
      <c r="Q39" s="185"/>
      <c r="R39" s="181"/>
      <c r="S39" s="185"/>
      <c r="T39" s="181"/>
      <c r="U39" s="185"/>
      <c r="V39" s="181"/>
      <c r="W39" s="185">
        <v>10</v>
      </c>
      <c r="X39" s="181">
        <v>156000</v>
      </c>
      <c r="Y39" s="185">
        <v>30</v>
      </c>
      <c r="Z39" s="181">
        <v>161000</v>
      </c>
      <c r="AA39" s="185"/>
      <c r="AB39" s="181"/>
      <c r="AC39" s="185"/>
      <c r="AD39" s="181"/>
      <c r="AE39" s="131">
        <f>IFERROR(ROUNDDOWN(G40*H39+I40*J39+K40*L39+M40*N39+O40*P39+Q40*R39+S40*T39+U40*V39+W40*X39+Y40*Z39+AA40*AB39+AC40*AD39,0),"")</f>
        <v>159750</v>
      </c>
      <c r="AF39" s="122"/>
    </row>
    <row r="40" spans="2:32" ht="24.95" customHeight="1" x14ac:dyDescent="0.15">
      <c r="B40" s="266"/>
      <c r="C40" s="257"/>
      <c r="D40" s="257"/>
      <c r="E40" s="259"/>
      <c r="F40" s="261"/>
      <c r="G40" s="132">
        <f>IFERROR(ROUND(G39/$E39,3),"")</f>
        <v>0</v>
      </c>
      <c r="H40" s="182"/>
      <c r="I40" s="132">
        <f>IFERROR(ROUND(I39/$E39,3),"")</f>
        <v>0</v>
      </c>
      <c r="J40" s="182"/>
      <c r="K40" s="132">
        <f>IFERROR(ROUND(K39/$E39,3),"")</f>
        <v>0</v>
      </c>
      <c r="L40" s="182"/>
      <c r="M40" s="132">
        <f>IFERROR(ROUND(M39/$E39,3),"")</f>
        <v>0</v>
      </c>
      <c r="N40" s="182"/>
      <c r="O40" s="132">
        <f>IFERROR(ROUND(O39/$E39,3),"")</f>
        <v>0</v>
      </c>
      <c r="P40" s="182"/>
      <c r="Q40" s="132">
        <f>IFERROR(ROUND(Q39/$E39,3),"")</f>
        <v>0</v>
      </c>
      <c r="R40" s="182"/>
      <c r="S40" s="132">
        <f>IFERROR(ROUND(S39/$E39,3),"")</f>
        <v>0</v>
      </c>
      <c r="T40" s="182"/>
      <c r="U40" s="132">
        <f>IFERROR(ROUND(U39/$E39,3),"")</f>
        <v>0</v>
      </c>
      <c r="V40" s="182"/>
      <c r="W40" s="132">
        <f>IFERROR(ROUND(W39/$E39,3),"")</f>
        <v>0.25</v>
      </c>
      <c r="X40" s="182">
        <v>150000</v>
      </c>
      <c r="Y40" s="132">
        <f>IFERROR(ROUND(Y39/$E39,3),"")</f>
        <v>0.75</v>
      </c>
      <c r="Z40" s="182">
        <v>160000</v>
      </c>
      <c r="AA40" s="132">
        <f>IFERROR(ROUND(AA39/$E39,3),"")</f>
        <v>0</v>
      </c>
      <c r="AB40" s="182"/>
      <c r="AC40" s="132">
        <f>IFERROR(ROUND(AC39/$E39,3),"")</f>
        <v>0</v>
      </c>
      <c r="AD40" s="182"/>
      <c r="AE40" s="133">
        <f>G39*H40+I39*J40+K39*L40+M39*N40+O39*P40+Q39*R40+S39*T40+U39*V40+W39*X40+Y39*Z40+AA39*AB40+AC39*AD40</f>
        <v>6300000</v>
      </c>
      <c r="AF40" s="122"/>
    </row>
    <row r="41" spans="2:32" ht="24.95" customHeight="1" x14ac:dyDescent="0.15">
      <c r="B41" s="266"/>
      <c r="C41" s="278">
        <f>C11</f>
        <v>0</v>
      </c>
      <c r="D41" s="278">
        <f>D11</f>
        <v>0</v>
      </c>
      <c r="E41" s="279">
        <f>G41+I41+K41+M41+O41+Q41+S41+U41+W41+Y41+AA41+AC41</f>
        <v>0</v>
      </c>
      <c r="F41" s="280"/>
      <c r="G41" s="186"/>
      <c r="H41" s="183"/>
      <c r="I41" s="186"/>
      <c r="J41" s="183"/>
      <c r="K41" s="186"/>
      <c r="L41" s="183"/>
      <c r="M41" s="186"/>
      <c r="N41" s="183"/>
      <c r="O41" s="186"/>
      <c r="P41" s="183"/>
      <c r="Q41" s="186"/>
      <c r="R41" s="183"/>
      <c r="S41" s="186"/>
      <c r="T41" s="183"/>
      <c r="U41" s="186"/>
      <c r="V41" s="183"/>
      <c r="W41" s="186"/>
      <c r="X41" s="183"/>
      <c r="Y41" s="186"/>
      <c r="Z41" s="183"/>
      <c r="AA41" s="186"/>
      <c r="AB41" s="183"/>
      <c r="AC41" s="186"/>
      <c r="AD41" s="183"/>
      <c r="AE41" s="141" t="str">
        <f>IFERROR(ROUNDDOWN(G42*H41+I42*J41+K42*L41+M42*N41+O42*P41+Q42*R41+S42*T41+U42*V41+W42*X41+Y42*Z41+AA42*AB41+AC42*AD41,0),"")</f>
        <v/>
      </c>
      <c r="AF41" s="122" t="str">
        <f>IFERROR(IF(LEN(ROUNDDOWN(AE41,0))&lt;4,ROUNDDOWN(AE41,0),LEFT(ROUNDDOWN(AE41,0),3)*10^(LEN(ROUNDDOWN(AE41,0))-3)),"")</f>
        <v/>
      </c>
    </row>
    <row r="42" spans="2:32" ht="24.95" customHeight="1" x14ac:dyDescent="0.15">
      <c r="B42" s="266"/>
      <c r="C42" s="269"/>
      <c r="D42" s="269"/>
      <c r="E42" s="272"/>
      <c r="F42" s="281"/>
      <c r="G42" s="139" t="str">
        <f>IFERROR(ROUND(G41/$E41,3),"")</f>
        <v/>
      </c>
      <c r="H42" s="180"/>
      <c r="I42" s="139" t="str">
        <f>IFERROR(ROUND(I41/$E41,3),"")</f>
        <v/>
      </c>
      <c r="J42" s="180"/>
      <c r="K42" s="139" t="str">
        <f>IFERROR(ROUND(K41/$E41,3),"")</f>
        <v/>
      </c>
      <c r="L42" s="180"/>
      <c r="M42" s="139" t="str">
        <f>IFERROR(ROUND(M41/$E41,3),"")</f>
        <v/>
      </c>
      <c r="N42" s="180"/>
      <c r="O42" s="139" t="str">
        <f>IFERROR(ROUND(O41/$E41,3),"")</f>
        <v/>
      </c>
      <c r="P42" s="180"/>
      <c r="Q42" s="139" t="str">
        <f>IFERROR(ROUND(Q41/$E41,3),"")</f>
        <v/>
      </c>
      <c r="R42" s="180"/>
      <c r="S42" s="139" t="str">
        <f>IFERROR(ROUND(S41/$E41,3),"")</f>
        <v/>
      </c>
      <c r="T42" s="180"/>
      <c r="U42" s="139" t="str">
        <f>IFERROR(ROUND(U41/$E41,3),"")</f>
        <v/>
      </c>
      <c r="V42" s="180"/>
      <c r="W42" s="139" t="str">
        <f>IFERROR(ROUND(W41/$E41,3),"")</f>
        <v/>
      </c>
      <c r="X42" s="180"/>
      <c r="Y42" s="139" t="str">
        <f>IFERROR(ROUND(Y41/$E41,3),"")</f>
        <v/>
      </c>
      <c r="Z42" s="180"/>
      <c r="AA42" s="139" t="str">
        <f>IFERROR(ROUND(AA41/$E41,3),"")</f>
        <v/>
      </c>
      <c r="AB42" s="180"/>
      <c r="AC42" s="139" t="str">
        <f>IFERROR(ROUND(AC41/$E41,3),"")</f>
        <v/>
      </c>
      <c r="AD42" s="180"/>
      <c r="AE42" s="140">
        <f>G41*H42+I41*J42+K41*L42+M41*N42+O41*P42+Q41*R42+S41*T42+U41*V42+W41*X42+Y41*Z42+AA41*AB42+AC41*AD42</f>
        <v>0</v>
      </c>
      <c r="AF42" s="122"/>
    </row>
    <row r="43" spans="2:32" ht="24.95" customHeight="1" x14ac:dyDescent="0.15">
      <c r="B43" s="266"/>
      <c r="C43" s="256">
        <f>C12</f>
        <v>0</v>
      </c>
      <c r="D43" s="256">
        <f>D12</f>
        <v>0</v>
      </c>
      <c r="E43" s="258">
        <f>G43+I43+K43+M43+O43+Q43+S43+U43+W43+Y43+AA43+AC43</f>
        <v>0</v>
      </c>
      <c r="F43" s="282"/>
      <c r="G43" s="185"/>
      <c r="H43" s="181"/>
      <c r="I43" s="185"/>
      <c r="J43" s="181"/>
      <c r="K43" s="185"/>
      <c r="L43" s="181"/>
      <c r="M43" s="185"/>
      <c r="N43" s="181"/>
      <c r="O43" s="185"/>
      <c r="P43" s="181"/>
      <c r="Q43" s="185"/>
      <c r="R43" s="181"/>
      <c r="S43" s="185"/>
      <c r="T43" s="181"/>
      <c r="U43" s="185"/>
      <c r="V43" s="181"/>
      <c r="W43" s="185"/>
      <c r="X43" s="181"/>
      <c r="Y43" s="185"/>
      <c r="Z43" s="181"/>
      <c r="AA43" s="185"/>
      <c r="AB43" s="181"/>
      <c r="AC43" s="185"/>
      <c r="AD43" s="181"/>
      <c r="AE43" s="131" t="str">
        <f>IFERROR(ROUNDDOWN(G44*H43+I44*J43+K44*L43+M44*N43+O44*P43+Q44*R43+S44*T43+U44*V43+W44*X43+Y44*Z43+AA44*AB43+AC44*AD43,0),"")</f>
        <v/>
      </c>
      <c r="AF43" s="122" t="str">
        <f>IFERROR(IF(LEN(ROUNDDOWN(AE43,0))&lt;4,ROUNDDOWN(AE43,0),LEFT(ROUNDDOWN(AE43,0),3)*10^(LEN(ROUNDDOWN(AE43,0))-3)),"")</f>
        <v/>
      </c>
    </row>
    <row r="44" spans="2:32" ht="24.95" customHeight="1" x14ac:dyDescent="0.15">
      <c r="B44" s="266"/>
      <c r="C44" s="257"/>
      <c r="D44" s="257"/>
      <c r="E44" s="259"/>
      <c r="F44" s="283"/>
      <c r="G44" s="132" t="str">
        <f>IFERROR(ROUND(G43/$E43,3),"")</f>
        <v/>
      </c>
      <c r="H44" s="182"/>
      <c r="I44" s="132" t="str">
        <f>IFERROR(ROUND(I43/$E43,3),"")</f>
        <v/>
      </c>
      <c r="J44" s="182"/>
      <c r="K44" s="132" t="str">
        <f>IFERROR(ROUND(K43/$E43,3),"")</f>
        <v/>
      </c>
      <c r="L44" s="182"/>
      <c r="M44" s="132" t="str">
        <f>IFERROR(ROUND(M43/$E43,3),"")</f>
        <v/>
      </c>
      <c r="N44" s="182"/>
      <c r="O44" s="132" t="str">
        <f>IFERROR(ROUND(O43/$E43,3),"")</f>
        <v/>
      </c>
      <c r="P44" s="182"/>
      <c r="Q44" s="132" t="str">
        <f>IFERROR(ROUND(Q43/$E43,3),"")</f>
        <v/>
      </c>
      <c r="R44" s="182"/>
      <c r="S44" s="132" t="str">
        <f>IFERROR(ROUND(S43/$E43,3),"")</f>
        <v/>
      </c>
      <c r="T44" s="182"/>
      <c r="U44" s="132" t="str">
        <f>IFERROR(ROUND(U43/$E43,3),"")</f>
        <v/>
      </c>
      <c r="V44" s="182"/>
      <c r="W44" s="132" t="str">
        <f>IFERROR(ROUND(W43/$E43,3),"")</f>
        <v/>
      </c>
      <c r="X44" s="182"/>
      <c r="Y44" s="132" t="str">
        <f>IFERROR(ROUND(Y43/$E43,3),"")</f>
        <v/>
      </c>
      <c r="Z44" s="182"/>
      <c r="AA44" s="132" t="str">
        <f>IFERROR(ROUND(AA43/$E43,3),"")</f>
        <v/>
      </c>
      <c r="AB44" s="182"/>
      <c r="AC44" s="132" t="str">
        <f>IFERROR(ROUND(AC43/$E43,3),"")</f>
        <v/>
      </c>
      <c r="AD44" s="182"/>
      <c r="AE44" s="133">
        <f>G43*H44+I43*J44+K43*L44+M43*N44+O43*P44+Q43*R44+S43*T44+U43*V44+W43*X44+Y43*Z44+AA43*AB44+AC43*AD44</f>
        <v>0</v>
      </c>
      <c r="AF44" s="122"/>
    </row>
    <row r="45" spans="2:32" ht="24.95" customHeight="1" x14ac:dyDescent="0.15">
      <c r="B45" s="266"/>
      <c r="C45" s="278">
        <f>C13</f>
        <v>0</v>
      </c>
      <c r="D45" s="278">
        <f>D13</f>
        <v>0</v>
      </c>
      <c r="E45" s="279">
        <f>G45+I45+K45+M45+O45+Q45+S45+U45+W45+Y45+AA45+AC45</f>
        <v>0</v>
      </c>
      <c r="F45" s="280"/>
      <c r="G45" s="186"/>
      <c r="H45" s="183"/>
      <c r="I45" s="186"/>
      <c r="J45" s="183"/>
      <c r="K45" s="186"/>
      <c r="L45" s="183"/>
      <c r="M45" s="186"/>
      <c r="N45" s="183"/>
      <c r="O45" s="186"/>
      <c r="P45" s="183"/>
      <c r="Q45" s="186"/>
      <c r="R45" s="183"/>
      <c r="S45" s="186"/>
      <c r="T45" s="183"/>
      <c r="U45" s="186"/>
      <c r="V45" s="183"/>
      <c r="W45" s="186"/>
      <c r="X45" s="183"/>
      <c r="Y45" s="186"/>
      <c r="Z45" s="183"/>
      <c r="AA45" s="186"/>
      <c r="AB45" s="183"/>
      <c r="AC45" s="186"/>
      <c r="AD45" s="183"/>
      <c r="AE45" s="142" t="str">
        <f>IFERROR(ROUNDDOWN(G46*H45+I46*J45+K46*L45+M46*N45+O46*P45+Q46*R45+S46*T45+U46*V45+W46*X45+Y46*Z45+AA46*AB45+AC46*AD45,0),"")</f>
        <v/>
      </c>
      <c r="AF45" s="122" t="str">
        <f>IFERROR(IF(LEN(ROUNDDOWN(AE45,0))&lt;4,ROUNDDOWN(AE45,0),LEFT(ROUNDDOWN(AE45,0),3)*10^(LEN(ROUNDDOWN(AE45,0))-3)),"")</f>
        <v/>
      </c>
    </row>
    <row r="46" spans="2:32" ht="24.95" customHeight="1" thickBot="1" x14ac:dyDescent="0.2">
      <c r="B46" s="267"/>
      <c r="C46" s="284"/>
      <c r="D46" s="284"/>
      <c r="E46" s="285"/>
      <c r="F46" s="286"/>
      <c r="G46" s="129" t="str">
        <f>IFERROR(ROUND(G45/$E45,3),"")</f>
        <v/>
      </c>
      <c r="H46" s="184"/>
      <c r="I46" s="129" t="str">
        <f>IFERROR(ROUND(I45/$E45,3),"")</f>
        <v/>
      </c>
      <c r="J46" s="184"/>
      <c r="K46" s="129" t="str">
        <f>IFERROR(ROUND(K45/$E45,3),"")</f>
        <v/>
      </c>
      <c r="L46" s="184"/>
      <c r="M46" s="129" t="str">
        <f>IFERROR(ROUND(M45/$E45,3),"")</f>
        <v/>
      </c>
      <c r="N46" s="184"/>
      <c r="O46" s="129" t="str">
        <f>IFERROR(ROUND(O45/$E45,3),"")</f>
        <v/>
      </c>
      <c r="P46" s="184"/>
      <c r="Q46" s="129" t="str">
        <f>IFERROR(ROUND(Q45/$E45,3),"")</f>
        <v/>
      </c>
      <c r="R46" s="184"/>
      <c r="S46" s="129" t="str">
        <f>IFERROR(ROUND(S45/$E45,3),"")</f>
        <v/>
      </c>
      <c r="T46" s="184"/>
      <c r="U46" s="129" t="str">
        <f>IFERROR(ROUND(U45/$E45,3),"")</f>
        <v/>
      </c>
      <c r="V46" s="184"/>
      <c r="W46" s="129" t="str">
        <f>IFERROR(ROUND(W45/$E45,3),"")</f>
        <v/>
      </c>
      <c r="X46" s="184"/>
      <c r="Y46" s="129" t="str">
        <f>IFERROR(ROUND(Y45/$E45,3),"")</f>
        <v/>
      </c>
      <c r="Z46" s="184"/>
      <c r="AA46" s="129" t="str">
        <f>IFERROR(ROUND(AA45/$E45,3),"")</f>
        <v/>
      </c>
      <c r="AB46" s="184"/>
      <c r="AC46" s="129" t="str">
        <f>IFERROR(ROUND(AC45/$E45,3),"")</f>
        <v/>
      </c>
      <c r="AD46" s="184"/>
      <c r="AE46" s="130">
        <f>G45*H46+I45*J46+K45*L46+M45*N46+O45*P46+Q45*R46+S45*T46+U45*V46+W45*X46+Y45*Z46+AA45*AB46+AC45*AD46</f>
        <v>0</v>
      </c>
      <c r="AF46" s="122"/>
    </row>
    <row r="47" spans="2:32" ht="24.75" customHeight="1" thickTop="1" x14ac:dyDescent="0.15">
      <c r="AE47" s="124"/>
    </row>
    <row r="48" spans="2:32" ht="24.75" customHeight="1" x14ac:dyDescent="0.15">
      <c r="AE48" s="124"/>
    </row>
    <row r="49" spans="2:32" ht="24" customHeight="1" x14ac:dyDescent="0.15">
      <c r="C49" s="294" t="s">
        <v>44</v>
      </c>
      <c r="D49" s="294" t="s">
        <v>45</v>
      </c>
      <c r="E49" s="294" t="s">
        <v>46</v>
      </c>
      <c r="F49" s="294" t="s">
        <v>47</v>
      </c>
      <c r="G49" s="276" t="s">
        <v>149</v>
      </c>
      <c r="H49" s="277"/>
      <c r="I49" s="276" t="s">
        <v>150</v>
      </c>
      <c r="J49" s="277"/>
      <c r="K49" s="276" t="s">
        <v>151</v>
      </c>
      <c r="L49" s="277"/>
      <c r="M49" s="276" t="s">
        <v>152</v>
      </c>
      <c r="N49" s="277"/>
      <c r="O49" s="276" t="s">
        <v>153</v>
      </c>
      <c r="P49" s="277"/>
      <c r="Q49" s="276" t="s">
        <v>154</v>
      </c>
      <c r="R49" s="277"/>
      <c r="S49" s="276" t="s">
        <v>155</v>
      </c>
      <c r="T49" s="277"/>
      <c r="U49" s="276" t="s">
        <v>156</v>
      </c>
      <c r="V49" s="277"/>
      <c r="W49" s="276" t="s">
        <v>157</v>
      </c>
      <c r="X49" s="277"/>
      <c r="Y49" s="276" t="s">
        <v>158</v>
      </c>
      <c r="Z49" s="277"/>
      <c r="AA49" s="276" t="s">
        <v>159</v>
      </c>
      <c r="AB49" s="277"/>
      <c r="AC49" s="276" t="s">
        <v>148</v>
      </c>
      <c r="AD49" s="277"/>
      <c r="AE49" s="223" t="s">
        <v>78</v>
      </c>
      <c r="AF49" s="118"/>
    </row>
    <row r="50" spans="2:32" ht="24" customHeight="1" x14ac:dyDescent="0.15">
      <c r="C50" s="295"/>
      <c r="D50" s="295"/>
      <c r="E50" s="295"/>
      <c r="F50" s="295"/>
      <c r="G50" s="187" t="s">
        <v>48</v>
      </c>
      <c r="H50" s="187" t="s">
        <v>49</v>
      </c>
      <c r="I50" s="187" t="s">
        <v>48</v>
      </c>
      <c r="J50" s="187" t="s">
        <v>49</v>
      </c>
      <c r="K50" s="187" t="s">
        <v>48</v>
      </c>
      <c r="L50" s="187" t="s">
        <v>49</v>
      </c>
      <c r="M50" s="187" t="s">
        <v>48</v>
      </c>
      <c r="N50" s="187" t="s">
        <v>49</v>
      </c>
      <c r="O50" s="187" t="s">
        <v>48</v>
      </c>
      <c r="P50" s="187" t="s">
        <v>49</v>
      </c>
      <c r="Q50" s="187" t="s">
        <v>48</v>
      </c>
      <c r="R50" s="187" t="s">
        <v>49</v>
      </c>
      <c r="S50" s="187" t="s">
        <v>48</v>
      </c>
      <c r="T50" s="187" t="s">
        <v>49</v>
      </c>
      <c r="U50" s="187" t="s">
        <v>48</v>
      </c>
      <c r="V50" s="187" t="s">
        <v>49</v>
      </c>
      <c r="W50" s="187" t="s">
        <v>48</v>
      </c>
      <c r="X50" s="187" t="s">
        <v>49</v>
      </c>
      <c r="Y50" s="187" t="s">
        <v>48</v>
      </c>
      <c r="Z50" s="187" t="s">
        <v>49</v>
      </c>
      <c r="AA50" s="187" t="s">
        <v>48</v>
      </c>
      <c r="AB50" s="187" t="s">
        <v>49</v>
      </c>
      <c r="AC50" s="187" t="s">
        <v>48</v>
      </c>
      <c r="AD50" s="187" t="s">
        <v>49</v>
      </c>
      <c r="AE50" s="224"/>
      <c r="AF50" s="119"/>
    </row>
    <row r="51" spans="2:32" ht="24" customHeight="1" x14ac:dyDescent="0.15">
      <c r="C51" s="296"/>
      <c r="D51" s="296"/>
      <c r="E51" s="296"/>
      <c r="F51" s="296"/>
      <c r="G51" s="188" t="s">
        <v>50</v>
      </c>
      <c r="H51" s="189" t="s">
        <v>35</v>
      </c>
      <c r="I51" s="188" t="s">
        <v>50</v>
      </c>
      <c r="J51" s="189" t="s">
        <v>35</v>
      </c>
      <c r="K51" s="188" t="s">
        <v>50</v>
      </c>
      <c r="L51" s="189" t="s">
        <v>35</v>
      </c>
      <c r="M51" s="188" t="s">
        <v>50</v>
      </c>
      <c r="N51" s="189" t="s">
        <v>35</v>
      </c>
      <c r="O51" s="188" t="s">
        <v>50</v>
      </c>
      <c r="P51" s="189" t="s">
        <v>35</v>
      </c>
      <c r="Q51" s="188" t="s">
        <v>50</v>
      </c>
      <c r="R51" s="189" t="s">
        <v>35</v>
      </c>
      <c r="S51" s="188" t="s">
        <v>50</v>
      </c>
      <c r="T51" s="189" t="s">
        <v>35</v>
      </c>
      <c r="U51" s="188" t="s">
        <v>50</v>
      </c>
      <c r="V51" s="189" t="s">
        <v>35</v>
      </c>
      <c r="W51" s="188" t="s">
        <v>50</v>
      </c>
      <c r="X51" s="189" t="s">
        <v>35</v>
      </c>
      <c r="Y51" s="188" t="s">
        <v>50</v>
      </c>
      <c r="Z51" s="189" t="s">
        <v>35</v>
      </c>
      <c r="AA51" s="188" t="s">
        <v>50</v>
      </c>
      <c r="AB51" s="189" t="s">
        <v>35</v>
      </c>
      <c r="AC51" s="188" t="s">
        <v>50</v>
      </c>
      <c r="AD51" s="189" t="s">
        <v>35</v>
      </c>
      <c r="AE51" s="196" t="s">
        <v>10</v>
      </c>
      <c r="AF51" s="123"/>
    </row>
    <row r="52" spans="2:32" ht="24.95" customHeight="1" x14ac:dyDescent="0.15">
      <c r="B52" s="312" t="s">
        <v>53</v>
      </c>
      <c r="C52" s="293" t="str">
        <f>C15</f>
        <v>ガソリン</v>
      </c>
      <c r="D52" s="293" t="str">
        <f>D15</f>
        <v>レギュラー</v>
      </c>
      <c r="E52" s="258">
        <f>G52+I52+K52+M52+O52+Q52+S52+U52+W52+Y52+AA52+AC52</f>
        <v>40</v>
      </c>
      <c r="F52" s="287">
        <v>130</v>
      </c>
      <c r="G52" s="185"/>
      <c r="H52" s="181"/>
      <c r="I52" s="185"/>
      <c r="J52" s="181">
        <v>130</v>
      </c>
      <c r="K52" s="185"/>
      <c r="L52" s="181">
        <v>130</v>
      </c>
      <c r="M52" s="185"/>
      <c r="N52" s="181">
        <v>135</v>
      </c>
      <c r="O52" s="185"/>
      <c r="P52" s="181">
        <v>135</v>
      </c>
      <c r="Q52" s="185"/>
      <c r="R52" s="181">
        <v>135</v>
      </c>
      <c r="S52" s="185">
        <v>10</v>
      </c>
      <c r="T52" s="181">
        <v>138</v>
      </c>
      <c r="U52" s="185">
        <v>10</v>
      </c>
      <c r="V52" s="181">
        <v>138</v>
      </c>
      <c r="W52" s="185">
        <v>10</v>
      </c>
      <c r="X52" s="181">
        <v>149</v>
      </c>
      <c r="Y52" s="185">
        <v>10</v>
      </c>
      <c r="Z52" s="181">
        <v>149</v>
      </c>
      <c r="AA52" s="185"/>
      <c r="AB52" s="181">
        <v>149</v>
      </c>
      <c r="AC52" s="185"/>
      <c r="AD52" s="181">
        <v>149</v>
      </c>
      <c r="AE52" s="131">
        <f>IFERROR(ROUNDDOWN(G53*J52+I53*L52+K53*N52+M53*P52+O53*R52+Q53*T52+S53*V52+U53*X52+W53*Z52+Y53*AB52+AA53*AD52+AC53*AG52,0),"")</f>
        <v>146</v>
      </c>
      <c r="AF52" s="122"/>
    </row>
    <row r="53" spans="2:32" ht="24.95" customHeight="1" x14ac:dyDescent="0.15">
      <c r="B53" s="266"/>
      <c r="C53" s="290"/>
      <c r="D53" s="290"/>
      <c r="E53" s="272"/>
      <c r="F53" s="292"/>
      <c r="G53" s="139">
        <f>IFERROR(ROUND(G52/$E52,3),"")</f>
        <v>0</v>
      </c>
      <c r="H53" s="180"/>
      <c r="I53" s="139">
        <f>IFERROR(ROUND(I52/$E52,3),"")</f>
        <v>0</v>
      </c>
      <c r="J53" s="180"/>
      <c r="K53" s="139">
        <f>IFERROR(ROUND(K52/$E52,3),"")</f>
        <v>0</v>
      </c>
      <c r="L53" s="180"/>
      <c r="M53" s="139">
        <f>IFERROR(ROUND(M52/$E52,3),"")</f>
        <v>0</v>
      </c>
      <c r="N53" s="180"/>
      <c r="O53" s="139">
        <f>IFERROR(ROUND(O52/$E52,3),"")</f>
        <v>0</v>
      </c>
      <c r="P53" s="180"/>
      <c r="Q53" s="139">
        <f>IFERROR(ROUND(Q52/$E52,3),"")</f>
        <v>0</v>
      </c>
      <c r="R53" s="180"/>
      <c r="S53" s="139">
        <f>IFERROR(ROUND(S52/$E52,3),"")</f>
        <v>0.25</v>
      </c>
      <c r="T53" s="180">
        <v>136</v>
      </c>
      <c r="U53" s="139">
        <f>IFERROR(ROUND(U52/$E52,3),"")</f>
        <v>0.25</v>
      </c>
      <c r="V53" s="180">
        <v>137</v>
      </c>
      <c r="W53" s="139">
        <f>IFERROR(ROUND(W52/$E52,3),"")</f>
        <v>0.25</v>
      </c>
      <c r="X53" s="180">
        <v>148</v>
      </c>
      <c r="Y53" s="139">
        <f>IFERROR(ROUND(Y52/$E52,3),"")</f>
        <v>0.25</v>
      </c>
      <c r="Z53" s="180">
        <v>148</v>
      </c>
      <c r="AA53" s="139">
        <f>IFERROR(ROUND(AA52/$E52,3),"")</f>
        <v>0</v>
      </c>
      <c r="AB53" s="180"/>
      <c r="AC53" s="139">
        <f>IFERROR(ROUND(AC52/$E52,3),"")</f>
        <v>0</v>
      </c>
      <c r="AD53" s="180"/>
      <c r="AE53" s="140">
        <f>G52*H53+I52*J53+K52*L53+M52*N53+O52*P53+Q52*R53+S52*T53+U52*V53+W52*X53+Y52*Z53+AA52*AB53+AC52*AD53</f>
        <v>5690</v>
      </c>
      <c r="AF53" s="122"/>
    </row>
    <row r="54" spans="2:32" ht="24.95" customHeight="1" x14ac:dyDescent="0.15">
      <c r="B54" s="266"/>
      <c r="C54" s="293" t="str">
        <f>C16</f>
        <v>重油</v>
      </c>
      <c r="D54" s="293" t="str">
        <f>D16</f>
        <v>A重油</v>
      </c>
      <c r="E54" s="258">
        <f>G54+I54+K54+M54+O54+Q54+S54+U54+W54+Y54+AA54+AC54</f>
        <v>600</v>
      </c>
      <c r="F54" s="287">
        <v>71</v>
      </c>
      <c r="G54" s="185"/>
      <c r="H54" s="181"/>
      <c r="I54" s="185"/>
      <c r="J54" s="181">
        <v>71</v>
      </c>
      <c r="K54" s="185"/>
      <c r="L54" s="181">
        <v>71</v>
      </c>
      <c r="M54" s="185"/>
      <c r="N54" s="181">
        <v>75</v>
      </c>
      <c r="O54" s="185"/>
      <c r="P54" s="181">
        <v>75</v>
      </c>
      <c r="Q54" s="185"/>
      <c r="R54" s="181">
        <v>75</v>
      </c>
      <c r="S54" s="185">
        <v>150</v>
      </c>
      <c r="T54" s="181">
        <v>80</v>
      </c>
      <c r="U54" s="185">
        <v>150</v>
      </c>
      <c r="V54" s="181">
        <v>80</v>
      </c>
      <c r="W54" s="185">
        <v>150</v>
      </c>
      <c r="X54" s="181">
        <v>91</v>
      </c>
      <c r="Y54" s="185">
        <v>150</v>
      </c>
      <c r="Z54" s="181">
        <v>89</v>
      </c>
      <c r="AA54" s="185"/>
      <c r="AB54" s="181">
        <v>89</v>
      </c>
      <c r="AC54" s="185"/>
      <c r="AD54" s="181">
        <v>89</v>
      </c>
      <c r="AE54" s="131">
        <f>ROUNDDOWN(AVERAGE(N54,P54,R54,T54,V54,X54,Z54),0)</f>
        <v>80</v>
      </c>
      <c r="AF54" s="122"/>
    </row>
    <row r="55" spans="2:32" ht="24.95" customHeight="1" x14ac:dyDescent="0.15">
      <c r="B55" s="266"/>
      <c r="C55" s="302"/>
      <c r="D55" s="302"/>
      <c r="E55" s="259"/>
      <c r="F55" s="288"/>
      <c r="G55" s="132">
        <f>IFERROR(ROUND(G54/$E54,3),"")</f>
        <v>0</v>
      </c>
      <c r="H55" s="182"/>
      <c r="I55" s="132">
        <f>IFERROR(ROUND(I54/$E54,3),"")</f>
        <v>0</v>
      </c>
      <c r="J55" s="182"/>
      <c r="K55" s="132">
        <f>IFERROR(ROUND(K54/$E54,3),"")</f>
        <v>0</v>
      </c>
      <c r="L55" s="182"/>
      <c r="M55" s="132">
        <f>IFERROR(ROUND(M54/$E54,3),"")</f>
        <v>0</v>
      </c>
      <c r="N55" s="182"/>
      <c r="O55" s="132">
        <f>IFERROR(ROUND(O54/$E54,3),"")</f>
        <v>0</v>
      </c>
      <c r="P55" s="182"/>
      <c r="Q55" s="132">
        <f>IFERROR(ROUND(Q54/$E54,3),"")</f>
        <v>0</v>
      </c>
      <c r="R55" s="182"/>
      <c r="S55" s="132">
        <f>IFERROR(ROUND(S54/$E54,3),"")</f>
        <v>0.25</v>
      </c>
      <c r="T55" s="182">
        <v>82</v>
      </c>
      <c r="U55" s="132">
        <f>IFERROR(ROUND(U54/$E54,3),"")</f>
        <v>0.25</v>
      </c>
      <c r="V55" s="182">
        <v>82</v>
      </c>
      <c r="W55" s="132">
        <f>IFERROR(ROUND(W54/$E54,3),"")</f>
        <v>0.25</v>
      </c>
      <c r="X55" s="182">
        <v>95</v>
      </c>
      <c r="Y55" s="132">
        <f>IFERROR(ROUND(Y54/$E54,3),"")</f>
        <v>0.25</v>
      </c>
      <c r="Z55" s="182">
        <v>91</v>
      </c>
      <c r="AA55" s="132">
        <f>IFERROR(ROUND(AA54/$E54,3),"")</f>
        <v>0</v>
      </c>
      <c r="AB55" s="182"/>
      <c r="AC55" s="132">
        <f>IFERROR(ROUND(AC54/$E54,3),"")</f>
        <v>0</v>
      </c>
      <c r="AD55" s="182"/>
      <c r="AE55" s="133">
        <f>G54*H55+I54*J55+K54*L55+M54*N55+O54*P55+Q54*R55+S54*T55+U54*V55+W54*X55+Y54*Z55+AA54*AB55+AC54*AD55</f>
        <v>52500</v>
      </c>
      <c r="AF55" s="122"/>
    </row>
    <row r="56" spans="2:32" ht="24.95" customHeight="1" x14ac:dyDescent="0.15">
      <c r="B56" s="266"/>
      <c r="C56" s="289" t="str">
        <f>C17</f>
        <v>軽油</v>
      </c>
      <c r="D56" s="289" t="str">
        <f>D17</f>
        <v>1.2号</v>
      </c>
      <c r="E56" s="279">
        <f>G56+I56+K56+M56+O56+Q56+S56+U56+W56+Y56+AA56+AC56</f>
        <v>8000</v>
      </c>
      <c r="F56" s="291">
        <v>114</v>
      </c>
      <c r="G56" s="186"/>
      <c r="H56" s="183"/>
      <c r="I56" s="186"/>
      <c r="J56" s="183">
        <v>114</v>
      </c>
      <c r="K56" s="186"/>
      <c r="L56" s="183">
        <v>114</v>
      </c>
      <c r="M56" s="186"/>
      <c r="N56" s="183">
        <v>119</v>
      </c>
      <c r="O56" s="186"/>
      <c r="P56" s="183">
        <v>119</v>
      </c>
      <c r="Q56" s="186"/>
      <c r="R56" s="183">
        <v>119</v>
      </c>
      <c r="S56" s="186">
        <v>2000</v>
      </c>
      <c r="T56" s="183">
        <v>122</v>
      </c>
      <c r="U56" s="186">
        <v>2000</v>
      </c>
      <c r="V56" s="183">
        <v>122</v>
      </c>
      <c r="W56" s="186">
        <v>2000</v>
      </c>
      <c r="X56" s="183">
        <v>134</v>
      </c>
      <c r="Y56" s="186">
        <v>2000</v>
      </c>
      <c r="Z56" s="183">
        <v>132</v>
      </c>
      <c r="AA56" s="186"/>
      <c r="AB56" s="183">
        <v>132</v>
      </c>
      <c r="AC56" s="186"/>
      <c r="AD56" s="183">
        <v>132</v>
      </c>
      <c r="AE56" s="142">
        <f>IFERROR(ROUNDDOWN(G57*J56+I57*L56+K57*N56+M57*P56+O57*R56+Q57*T56+S57*V56+U57*X56+W57*Z56+Y57*AB56+AA57*AD56+AC57*AG56,0),"")</f>
        <v>130</v>
      </c>
      <c r="AF56" s="122"/>
    </row>
    <row r="57" spans="2:32" ht="24.95" customHeight="1" x14ac:dyDescent="0.15">
      <c r="B57" s="266"/>
      <c r="C57" s="290"/>
      <c r="D57" s="290"/>
      <c r="E57" s="272"/>
      <c r="F57" s="292"/>
      <c r="G57" s="139">
        <f>IFERROR(ROUND(G56/$E56,3),"")</f>
        <v>0</v>
      </c>
      <c r="H57" s="180"/>
      <c r="I57" s="139">
        <f>IFERROR(ROUND(I56/$E56,3),"")</f>
        <v>0</v>
      </c>
      <c r="J57" s="180"/>
      <c r="K57" s="139">
        <f>IFERROR(ROUND(K56/$E56,3),"")</f>
        <v>0</v>
      </c>
      <c r="L57" s="180"/>
      <c r="M57" s="139">
        <f>IFERROR(ROUND(M56/$E56,3),"")</f>
        <v>0</v>
      </c>
      <c r="N57" s="180"/>
      <c r="O57" s="139">
        <f>IFERROR(ROUND(O56/$E56,3),"")</f>
        <v>0</v>
      </c>
      <c r="P57" s="180"/>
      <c r="Q57" s="139">
        <f>IFERROR(ROUND(Q56/$E56,3),"")</f>
        <v>0</v>
      </c>
      <c r="R57" s="180"/>
      <c r="S57" s="139">
        <f>IFERROR(ROUND(S56/$E56,3),"")</f>
        <v>0.25</v>
      </c>
      <c r="T57" s="180">
        <v>119</v>
      </c>
      <c r="U57" s="139">
        <f>IFERROR(ROUND(U56/$E56,3),"")</f>
        <v>0.25</v>
      </c>
      <c r="V57" s="180">
        <v>119</v>
      </c>
      <c r="W57" s="139">
        <f>IFERROR(ROUND(W56/$E56,3),"")</f>
        <v>0.25</v>
      </c>
      <c r="X57" s="180">
        <v>128</v>
      </c>
      <c r="Y57" s="139">
        <f>IFERROR(ROUND(Y56/$E56,3),"")</f>
        <v>0.25</v>
      </c>
      <c r="Z57" s="180">
        <v>128</v>
      </c>
      <c r="AA57" s="139">
        <f>IFERROR(ROUND(AA56/$E56,3),"")</f>
        <v>0</v>
      </c>
      <c r="AB57" s="180"/>
      <c r="AC57" s="139">
        <f>IFERROR(ROUND(AC56/$E56,3),"")</f>
        <v>0</v>
      </c>
      <c r="AD57" s="180"/>
      <c r="AE57" s="140">
        <f>G56*H57+I56*J57+K56*L57+M56*N57+O56*P57+Q56*R57+S56*T57+U56*V57+W56*X57+Y56*Z57+AA56*AB57+AC56*AD57</f>
        <v>988000</v>
      </c>
      <c r="AF57" s="122"/>
    </row>
    <row r="58" spans="2:32" ht="24.95" customHeight="1" x14ac:dyDescent="0.15">
      <c r="B58" s="266"/>
      <c r="C58" s="256">
        <f>C18</f>
        <v>0</v>
      </c>
      <c r="D58" s="256">
        <f>D18</f>
        <v>0</v>
      </c>
      <c r="E58" s="258">
        <f>G58+I58+K58+M58+O58+Q58+S58+U58+W58+Y58+AA58+AC58</f>
        <v>0</v>
      </c>
      <c r="F58" s="287"/>
      <c r="G58" s="185"/>
      <c r="H58" s="181"/>
      <c r="I58" s="185"/>
      <c r="J58" s="181"/>
      <c r="K58" s="185"/>
      <c r="L58" s="181"/>
      <c r="M58" s="185"/>
      <c r="N58" s="181"/>
      <c r="O58" s="185"/>
      <c r="P58" s="181"/>
      <c r="Q58" s="185"/>
      <c r="R58" s="181"/>
      <c r="S58" s="185"/>
      <c r="T58" s="181"/>
      <c r="U58" s="185"/>
      <c r="V58" s="181"/>
      <c r="W58" s="185"/>
      <c r="X58" s="181"/>
      <c r="Y58" s="185"/>
      <c r="Z58" s="181"/>
      <c r="AA58" s="185"/>
      <c r="AB58" s="181"/>
      <c r="AC58" s="185"/>
      <c r="AD58" s="181"/>
      <c r="AE58" s="131" t="str">
        <f>IFERROR(ROUNDDOWN(G59*J58+I59*L58+K59*N58+M59*P58+O59*R58+Q59*T58+S59*V58+U59*X58+W59*Z58+Y59*AB58+AA59*AD58+AC59*AG58,0),"")</f>
        <v/>
      </c>
      <c r="AF58" s="122" t="str">
        <f>IFERROR(IF(LEN(ROUNDDOWN(AE58,0))&lt;4,ROUNDDOWN(AE58,0),LEFT(ROUNDDOWN(AE58,0),3)*10^(LEN(ROUNDDOWN(AE58,0))-3)),"")</f>
        <v/>
      </c>
    </row>
    <row r="59" spans="2:32" ht="24.95" customHeight="1" x14ac:dyDescent="0.15">
      <c r="B59" s="266"/>
      <c r="C59" s="257"/>
      <c r="D59" s="257"/>
      <c r="E59" s="259"/>
      <c r="F59" s="288"/>
      <c r="G59" s="132" t="str">
        <f>IFERROR(ROUND(G58/$E58,3),"")</f>
        <v/>
      </c>
      <c r="H59" s="182"/>
      <c r="I59" s="132" t="str">
        <f>IFERROR(ROUND(I58/$E58,3),"")</f>
        <v/>
      </c>
      <c r="J59" s="182"/>
      <c r="K59" s="132" t="str">
        <f>IFERROR(ROUND(K58/$E58,3),"")</f>
        <v/>
      </c>
      <c r="L59" s="182"/>
      <c r="M59" s="132" t="str">
        <f>IFERROR(ROUND(M58/$E58,3),"")</f>
        <v/>
      </c>
      <c r="N59" s="182"/>
      <c r="O59" s="132" t="str">
        <f>IFERROR(ROUND(O58/$E58,3),"")</f>
        <v/>
      </c>
      <c r="P59" s="182"/>
      <c r="Q59" s="132" t="str">
        <f>IFERROR(ROUND(Q58/$E58,3),"")</f>
        <v/>
      </c>
      <c r="R59" s="182"/>
      <c r="S59" s="132" t="str">
        <f>IFERROR(ROUND(S58/$E58,3),"")</f>
        <v/>
      </c>
      <c r="T59" s="182"/>
      <c r="U59" s="132" t="str">
        <f>IFERROR(ROUND(U58/$E58,3),"")</f>
        <v/>
      </c>
      <c r="V59" s="182"/>
      <c r="W59" s="132" t="str">
        <f>IFERROR(ROUND(W58/$E58,3),"")</f>
        <v/>
      </c>
      <c r="X59" s="182"/>
      <c r="Y59" s="132" t="str">
        <f>IFERROR(ROUND(Y58/$E58,3),"")</f>
        <v/>
      </c>
      <c r="Z59" s="182"/>
      <c r="AA59" s="132" t="str">
        <f>IFERROR(ROUND(AA58/$E58,3),"")</f>
        <v/>
      </c>
      <c r="AB59" s="182"/>
      <c r="AC59" s="132" t="str">
        <f>IFERROR(ROUND(AC58/$E58,3),"")</f>
        <v/>
      </c>
      <c r="AD59" s="182"/>
      <c r="AE59" s="133">
        <f>G58*H59+I58*J59+K58*L59+M58*N59+O58*P59+Q58*R59+S58*T59+U58*V59+W58*X59+Y58*Z59+AA58*AB59+AC58*AD59</f>
        <v>0</v>
      </c>
      <c r="AF59" s="122"/>
    </row>
    <row r="60" spans="2:32" ht="24.95" customHeight="1" x14ac:dyDescent="0.15">
      <c r="B60" s="266"/>
      <c r="C60" s="278">
        <f>C19</f>
        <v>0</v>
      </c>
      <c r="D60" s="278">
        <f>D19</f>
        <v>0</v>
      </c>
      <c r="E60" s="279">
        <f>G60+I60+K60+M60+O60+Q60+S60+U60+W60+Y60+AA60+AC60</f>
        <v>0</v>
      </c>
      <c r="F60" s="291"/>
      <c r="G60" s="186"/>
      <c r="H60" s="183"/>
      <c r="I60" s="186"/>
      <c r="J60" s="183"/>
      <c r="K60" s="186"/>
      <c r="L60" s="183"/>
      <c r="M60" s="186"/>
      <c r="N60" s="183"/>
      <c r="O60" s="186"/>
      <c r="P60" s="183"/>
      <c r="Q60" s="186"/>
      <c r="R60" s="183"/>
      <c r="S60" s="186"/>
      <c r="T60" s="183"/>
      <c r="U60" s="186"/>
      <c r="V60" s="183"/>
      <c r="W60" s="186"/>
      <c r="X60" s="183"/>
      <c r="Y60" s="186"/>
      <c r="Z60" s="183"/>
      <c r="AA60" s="186"/>
      <c r="AB60" s="183"/>
      <c r="AC60" s="186"/>
      <c r="AD60" s="183"/>
      <c r="AE60" s="142" t="str">
        <f>IFERROR(ROUNDDOWN(G61*H60+I61*J60+K61*L60+M61*N60+O61*P60+Q61*R60+S61*T60+U61*V60+W61*X60+Y61*Z60+AA61*AB60+AC61*AD60,0),"")</f>
        <v/>
      </c>
      <c r="AF60" s="122" t="str">
        <f>IFERROR(IF(LEN(ROUNDDOWN(AE60,0))&lt;4,ROUNDDOWN(AE60,0),LEFT(ROUNDDOWN(AE60,0),3)*10^(LEN(ROUNDDOWN(AE60,0))-3)),"")</f>
        <v/>
      </c>
    </row>
    <row r="61" spans="2:32" ht="24.95" customHeight="1" thickBot="1" x14ac:dyDescent="0.2">
      <c r="B61" s="267"/>
      <c r="C61" s="284"/>
      <c r="D61" s="284"/>
      <c r="E61" s="285"/>
      <c r="F61" s="301"/>
      <c r="G61" s="129" t="str">
        <f>IFERROR(ROUND(G60/$E60,3),"")</f>
        <v/>
      </c>
      <c r="H61" s="184"/>
      <c r="I61" s="129" t="str">
        <f>IFERROR(ROUND(I60/$E60,3),"")</f>
        <v/>
      </c>
      <c r="J61" s="184"/>
      <c r="K61" s="129" t="str">
        <f>IFERROR(ROUND(K60/$E60,3),"")</f>
        <v/>
      </c>
      <c r="L61" s="184"/>
      <c r="M61" s="129" t="str">
        <f>IFERROR(ROUND(M60/$E60,3),"")</f>
        <v/>
      </c>
      <c r="N61" s="184"/>
      <c r="O61" s="129" t="str">
        <f>IFERROR(ROUND(O60/$E60,3),"")</f>
        <v/>
      </c>
      <c r="P61" s="184"/>
      <c r="Q61" s="129" t="str">
        <f>IFERROR(ROUND(Q60/$E60,3),"")</f>
        <v/>
      </c>
      <c r="R61" s="184"/>
      <c r="S61" s="129" t="str">
        <f>IFERROR(ROUND(S60/$E60,3),"")</f>
        <v/>
      </c>
      <c r="T61" s="184"/>
      <c r="U61" s="129" t="str">
        <f>IFERROR(ROUND(U60/$E60,3),"")</f>
        <v/>
      </c>
      <c r="V61" s="184"/>
      <c r="W61" s="129" t="str">
        <f>IFERROR(ROUND(W60/$E60,3),"")</f>
        <v/>
      </c>
      <c r="X61" s="184"/>
      <c r="Y61" s="129" t="str">
        <f>IFERROR(ROUND(Y60/$E60,3),"")</f>
        <v/>
      </c>
      <c r="Z61" s="184"/>
      <c r="AA61" s="129" t="str">
        <f>IFERROR(ROUND(AA60/$E60,3),"")</f>
        <v/>
      </c>
      <c r="AB61" s="184"/>
      <c r="AC61" s="129" t="str">
        <f>IFERROR(ROUND(AC60/$E60,3),"")</f>
        <v/>
      </c>
      <c r="AD61" s="184"/>
      <c r="AE61" s="130">
        <f>G60*H61+I60*J61+K60*L61+M60*N61+O60*P61+Q60*R61+S60*T61+U60*V61+W60*X61+Y60*Z61+AA60*AB61+AC60*AD61</f>
        <v>0</v>
      </c>
      <c r="AF61" s="122"/>
    </row>
    <row r="62" spans="2:32" ht="24.75" customHeight="1" thickTop="1" x14ac:dyDescent="0.15">
      <c r="AE62" s="124"/>
    </row>
    <row r="63" spans="2:32" ht="24.75" customHeight="1" x14ac:dyDescent="0.15">
      <c r="AE63" s="124"/>
    </row>
    <row r="64" spans="2:32" ht="24" customHeight="1" x14ac:dyDescent="0.15">
      <c r="C64" s="294" t="s">
        <v>44</v>
      </c>
      <c r="D64" s="294" t="s">
        <v>45</v>
      </c>
      <c r="E64" s="294" t="s">
        <v>46</v>
      </c>
      <c r="F64" s="294" t="s">
        <v>47</v>
      </c>
      <c r="G64" s="276" t="s">
        <v>149</v>
      </c>
      <c r="H64" s="277"/>
      <c r="I64" s="276" t="s">
        <v>150</v>
      </c>
      <c r="J64" s="277"/>
      <c r="K64" s="276" t="s">
        <v>151</v>
      </c>
      <c r="L64" s="277"/>
      <c r="M64" s="276" t="s">
        <v>152</v>
      </c>
      <c r="N64" s="277"/>
      <c r="O64" s="276" t="s">
        <v>153</v>
      </c>
      <c r="P64" s="277"/>
      <c r="Q64" s="276" t="s">
        <v>154</v>
      </c>
      <c r="R64" s="277"/>
      <c r="S64" s="276" t="s">
        <v>155</v>
      </c>
      <c r="T64" s="277"/>
      <c r="U64" s="276" t="s">
        <v>156</v>
      </c>
      <c r="V64" s="277"/>
      <c r="W64" s="276" t="s">
        <v>157</v>
      </c>
      <c r="X64" s="277"/>
      <c r="Y64" s="276" t="s">
        <v>158</v>
      </c>
      <c r="Z64" s="277"/>
      <c r="AA64" s="276" t="s">
        <v>159</v>
      </c>
      <c r="AB64" s="277"/>
      <c r="AC64" s="276" t="s">
        <v>148</v>
      </c>
      <c r="AD64" s="277"/>
      <c r="AE64" s="223" t="s">
        <v>78</v>
      </c>
      <c r="AF64" s="118"/>
    </row>
    <row r="65" spans="2:32" ht="24" customHeight="1" x14ac:dyDescent="0.15">
      <c r="C65" s="295"/>
      <c r="D65" s="295"/>
      <c r="E65" s="295"/>
      <c r="F65" s="295"/>
      <c r="G65" s="187" t="s">
        <v>48</v>
      </c>
      <c r="H65" s="187" t="s">
        <v>49</v>
      </c>
      <c r="I65" s="187" t="s">
        <v>48</v>
      </c>
      <c r="J65" s="187" t="s">
        <v>49</v>
      </c>
      <c r="K65" s="187" t="s">
        <v>48</v>
      </c>
      <c r="L65" s="187" t="s">
        <v>49</v>
      </c>
      <c r="M65" s="187" t="s">
        <v>48</v>
      </c>
      <c r="N65" s="187" t="s">
        <v>49</v>
      </c>
      <c r="O65" s="187" t="s">
        <v>48</v>
      </c>
      <c r="P65" s="187" t="s">
        <v>49</v>
      </c>
      <c r="Q65" s="187" t="s">
        <v>48</v>
      </c>
      <c r="R65" s="187" t="s">
        <v>49</v>
      </c>
      <c r="S65" s="187" t="s">
        <v>48</v>
      </c>
      <c r="T65" s="187" t="s">
        <v>49</v>
      </c>
      <c r="U65" s="187" t="s">
        <v>48</v>
      </c>
      <c r="V65" s="187" t="s">
        <v>49</v>
      </c>
      <c r="W65" s="187" t="s">
        <v>48</v>
      </c>
      <c r="X65" s="187" t="s">
        <v>49</v>
      </c>
      <c r="Y65" s="187" t="s">
        <v>48</v>
      </c>
      <c r="Z65" s="187" t="s">
        <v>49</v>
      </c>
      <c r="AA65" s="187" t="s">
        <v>48</v>
      </c>
      <c r="AB65" s="187" t="s">
        <v>49</v>
      </c>
      <c r="AC65" s="187" t="s">
        <v>48</v>
      </c>
      <c r="AD65" s="187" t="s">
        <v>49</v>
      </c>
      <c r="AE65" s="224"/>
      <c r="AF65" s="119"/>
    </row>
    <row r="66" spans="2:32" ht="24" customHeight="1" x14ac:dyDescent="0.15">
      <c r="C66" s="296"/>
      <c r="D66" s="296"/>
      <c r="E66" s="296"/>
      <c r="F66" s="296"/>
      <c r="G66" s="188" t="s">
        <v>50</v>
      </c>
      <c r="H66" s="189" t="s">
        <v>35</v>
      </c>
      <c r="I66" s="188" t="s">
        <v>50</v>
      </c>
      <c r="J66" s="189" t="s">
        <v>35</v>
      </c>
      <c r="K66" s="188" t="s">
        <v>50</v>
      </c>
      <c r="L66" s="189" t="s">
        <v>35</v>
      </c>
      <c r="M66" s="188" t="s">
        <v>50</v>
      </c>
      <c r="N66" s="189" t="s">
        <v>35</v>
      </c>
      <c r="O66" s="188" t="s">
        <v>50</v>
      </c>
      <c r="P66" s="189" t="s">
        <v>35</v>
      </c>
      <c r="Q66" s="188" t="s">
        <v>50</v>
      </c>
      <c r="R66" s="189" t="s">
        <v>35</v>
      </c>
      <c r="S66" s="188" t="s">
        <v>50</v>
      </c>
      <c r="T66" s="189" t="s">
        <v>35</v>
      </c>
      <c r="U66" s="188" t="s">
        <v>50</v>
      </c>
      <c r="V66" s="189" t="s">
        <v>35</v>
      </c>
      <c r="W66" s="188" t="s">
        <v>50</v>
      </c>
      <c r="X66" s="189" t="s">
        <v>35</v>
      </c>
      <c r="Y66" s="188" t="s">
        <v>50</v>
      </c>
      <c r="Z66" s="189" t="s">
        <v>35</v>
      </c>
      <c r="AA66" s="188" t="s">
        <v>50</v>
      </c>
      <c r="AB66" s="189" t="s">
        <v>35</v>
      </c>
      <c r="AC66" s="188" t="s">
        <v>50</v>
      </c>
      <c r="AD66" s="189" t="s">
        <v>35</v>
      </c>
      <c r="AE66" s="196" t="s">
        <v>10</v>
      </c>
      <c r="AF66" s="123"/>
    </row>
    <row r="67" spans="2:32" ht="24.95" customHeight="1" x14ac:dyDescent="0.15">
      <c r="B67" s="307" t="s">
        <v>140</v>
      </c>
      <c r="C67" s="293" t="str">
        <f>C21</f>
        <v>大型ブロック</v>
      </c>
      <c r="D67" s="305" t="str">
        <f>D21</f>
        <v>1500×670×900</v>
      </c>
      <c r="E67" s="258">
        <f>G67+I67+K67+M67+O67+Q67+S67+U67+W67+Y67+AA67+AC67</f>
        <v>200</v>
      </c>
      <c r="F67" s="287">
        <v>23500</v>
      </c>
      <c r="G67" s="185"/>
      <c r="H67" s="181"/>
      <c r="I67" s="185"/>
      <c r="J67" s="181"/>
      <c r="K67" s="185"/>
      <c r="L67" s="181"/>
      <c r="M67" s="185"/>
      <c r="N67" s="181"/>
      <c r="O67" s="185">
        <v>200</v>
      </c>
      <c r="P67" s="181"/>
      <c r="Q67" s="185"/>
      <c r="R67" s="181"/>
      <c r="S67" s="185"/>
      <c r="T67" s="181"/>
      <c r="U67" s="185"/>
      <c r="V67" s="181"/>
      <c r="W67" s="185"/>
      <c r="X67" s="181"/>
      <c r="Y67" s="185"/>
      <c r="Z67" s="181"/>
      <c r="AA67" s="185"/>
      <c r="AB67" s="181"/>
      <c r="AC67" s="185"/>
      <c r="AD67" s="181"/>
      <c r="AE67" s="131">
        <f>IFERROR(ROUNDDOWN(G68*H67+I68*J67+K68*L67+M68*N67+O68*P67+Q68*R67+S68*T67+U68*V67+W68*X67+Y68*Z67+AA68*AB67+AC68*AD67,0),"")</f>
        <v>0</v>
      </c>
      <c r="AF67" s="122"/>
    </row>
    <row r="68" spans="2:32" ht="24.95" customHeight="1" x14ac:dyDescent="0.15">
      <c r="B68" s="308"/>
      <c r="C68" s="290"/>
      <c r="D68" s="306"/>
      <c r="E68" s="272"/>
      <c r="F68" s="292"/>
      <c r="G68" s="139">
        <f>IFERROR(ROUND(G67/$E67,3),"")</f>
        <v>0</v>
      </c>
      <c r="H68" s="180"/>
      <c r="I68" s="139">
        <f>IFERROR(ROUND(I67/$E67,3),"")</f>
        <v>0</v>
      </c>
      <c r="J68" s="180"/>
      <c r="K68" s="139">
        <f>IFERROR(ROUND(K67/$E67,3),"")</f>
        <v>0</v>
      </c>
      <c r="L68" s="180"/>
      <c r="M68" s="139">
        <f>IFERROR(ROUND(M67/$E67,3),"")</f>
        <v>0</v>
      </c>
      <c r="N68" s="180"/>
      <c r="O68" s="139">
        <f>IFERROR(ROUND(O67/$E67,3),"")</f>
        <v>1</v>
      </c>
      <c r="P68" s="180">
        <v>24500</v>
      </c>
      <c r="Q68" s="139">
        <f>IFERROR(ROUND(Q67/$E67,3),"")</f>
        <v>0</v>
      </c>
      <c r="R68" s="180"/>
      <c r="S68" s="139">
        <f>IFERROR(ROUND(S67/$E67,3),"")</f>
        <v>0</v>
      </c>
      <c r="T68" s="180"/>
      <c r="U68" s="139">
        <f>IFERROR(ROUND(U67/$E67,3),"")</f>
        <v>0</v>
      </c>
      <c r="V68" s="180"/>
      <c r="W68" s="139">
        <f>IFERROR(ROUND(W67/$E67,3),"")</f>
        <v>0</v>
      </c>
      <c r="X68" s="180"/>
      <c r="Y68" s="139">
        <f>IFERROR(ROUND(Y67/$E67,3),"")</f>
        <v>0</v>
      </c>
      <c r="Z68" s="180"/>
      <c r="AA68" s="139">
        <f>IFERROR(ROUND(AA67/$E67,3),"")</f>
        <v>0</v>
      </c>
      <c r="AB68" s="180"/>
      <c r="AC68" s="139">
        <f>IFERROR(ROUND(AC67/$E67,3),"")</f>
        <v>0</v>
      </c>
      <c r="AD68" s="180"/>
      <c r="AE68" s="140">
        <f>G67*H68+I67*J68+K67*L68+M67*N68+O67*P68+Q67*R68+S67*T68+U67*V68+W67*X68+Y67*Z68+AA67*AB68+AC67*AD68</f>
        <v>4900000</v>
      </c>
      <c r="AF68" s="122"/>
    </row>
    <row r="69" spans="2:32" ht="24.95" customHeight="1" x14ac:dyDescent="0.15">
      <c r="B69" s="308"/>
      <c r="C69" s="293" t="str">
        <f>C22</f>
        <v>大型ブロック</v>
      </c>
      <c r="D69" s="303" t="str">
        <f>D22</f>
        <v>1500×670×750</v>
      </c>
      <c r="E69" s="258">
        <f>G69+I69+K69+M69+O69+Q69+S69+U69+W69+Y69+AA69+AC69</f>
        <v>650</v>
      </c>
      <c r="F69" s="287">
        <v>20000</v>
      </c>
      <c r="G69" s="185"/>
      <c r="H69" s="181"/>
      <c r="I69" s="185"/>
      <c r="J69" s="181"/>
      <c r="K69" s="185"/>
      <c r="L69" s="181"/>
      <c r="M69" s="185"/>
      <c r="N69" s="181"/>
      <c r="O69" s="185">
        <v>300</v>
      </c>
      <c r="P69" s="181"/>
      <c r="Q69" s="185">
        <v>350</v>
      </c>
      <c r="R69" s="181"/>
      <c r="S69" s="185"/>
      <c r="T69" s="181"/>
      <c r="U69" s="185"/>
      <c r="V69" s="181"/>
      <c r="W69" s="185"/>
      <c r="X69" s="181"/>
      <c r="Y69" s="185"/>
      <c r="Z69" s="181"/>
      <c r="AA69" s="185"/>
      <c r="AB69" s="181"/>
      <c r="AC69" s="185"/>
      <c r="AD69" s="181"/>
      <c r="AE69" s="131">
        <f>IFERROR(ROUNDDOWN(G70*H69+I70*J69+K70*L69+M70*N69+O70*P69+Q70*R69+S70*T69+U70*V69+W70*X69+Y70*Z69+AA70*AB69+AC70*AD69,0),"")</f>
        <v>0</v>
      </c>
      <c r="AF69" s="122"/>
    </row>
    <row r="70" spans="2:32" ht="24.95" customHeight="1" x14ac:dyDescent="0.15">
      <c r="B70" s="308"/>
      <c r="C70" s="302"/>
      <c r="D70" s="304"/>
      <c r="E70" s="259"/>
      <c r="F70" s="288"/>
      <c r="G70" s="132">
        <f>IFERROR(ROUND(G69/$E69,3),"")</f>
        <v>0</v>
      </c>
      <c r="H70" s="182"/>
      <c r="I70" s="132">
        <f>IFERROR(ROUND(I69/$E69,3),"")</f>
        <v>0</v>
      </c>
      <c r="J70" s="182"/>
      <c r="K70" s="132">
        <f>IFERROR(ROUND(K69/$E69,3),"")</f>
        <v>0</v>
      </c>
      <c r="L70" s="182"/>
      <c r="M70" s="132">
        <f>IFERROR(ROUND(M69/$E69,3),"")</f>
        <v>0</v>
      </c>
      <c r="N70" s="182"/>
      <c r="O70" s="132">
        <f>IFERROR(ROUND(O69/$E69,3),"")</f>
        <v>0.46200000000000002</v>
      </c>
      <c r="P70" s="182">
        <v>21000</v>
      </c>
      <c r="Q70" s="132">
        <f>IFERROR(ROUND(Q69/$E69,3),"")</f>
        <v>0.53800000000000003</v>
      </c>
      <c r="R70" s="182">
        <v>21000</v>
      </c>
      <c r="S70" s="132">
        <f>IFERROR(ROUND(S69/$E69,3),"")</f>
        <v>0</v>
      </c>
      <c r="T70" s="182"/>
      <c r="U70" s="132">
        <f>IFERROR(ROUND(U69/$E69,3),"")</f>
        <v>0</v>
      </c>
      <c r="V70" s="182"/>
      <c r="W70" s="132">
        <f>IFERROR(ROUND(W69/$E69,3),"")</f>
        <v>0</v>
      </c>
      <c r="X70" s="182"/>
      <c r="Y70" s="132">
        <f>IFERROR(ROUND(Y69/$E69,3),"")</f>
        <v>0</v>
      </c>
      <c r="Z70" s="182"/>
      <c r="AA70" s="132">
        <f>IFERROR(ROUND(AA69/$E69,3),"")</f>
        <v>0</v>
      </c>
      <c r="AB70" s="182"/>
      <c r="AC70" s="132">
        <f>IFERROR(ROUND(AC69/$E69,3),"")</f>
        <v>0</v>
      </c>
      <c r="AD70" s="182"/>
      <c r="AE70" s="133">
        <f>G69*H70+I69*J70+K69*L70+M69*N70+O69*P70+Q69*R70+S69*T70+U69*V70+W69*X70+Y69*Z70+AA69*AB70+AC69*AD70</f>
        <v>13650000</v>
      </c>
      <c r="AF70" s="122"/>
    </row>
    <row r="71" spans="2:32" ht="24.95" customHeight="1" x14ac:dyDescent="0.15">
      <c r="B71" s="308"/>
      <c r="C71" s="256">
        <f>C23</f>
        <v>0</v>
      </c>
      <c r="D71" s="256">
        <f>D23</f>
        <v>0</v>
      </c>
      <c r="E71" s="258">
        <f>G71+I71+K71+M71+O71+Q71+S71+U71+W71+Y71+AA71+AC71</f>
        <v>0</v>
      </c>
      <c r="F71" s="287"/>
      <c r="G71" s="185"/>
      <c r="H71" s="181"/>
      <c r="I71" s="185"/>
      <c r="J71" s="181"/>
      <c r="K71" s="185"/>
      <c r="L71" s="181"/>
      <c r="M71" s="185"/>
      <c r="N71" s="181"/>
      <c r="O71" s="185"/>
      <c r="P71" s="181"/>
      <c r="Q71" s="185"/>
      <c r="R71" s="181"/>
      <c r="S71" s="185"/>
      <c r="T71" s="181"/>
      <c r="U71" s="185"/>
      <c r="V71" s="181"/>
      <c r="W71" s="185"/>
      <c r="X71" s="181"/>
      <c r="Y71" s="185"/>
      <c r="Z71" s="181"/>
      <c r="AA71" s="185"/>
      <c r="AB71" s="181"/>
      <c r="AC71" s="185"/>
      <c r="AD71" s="181"/>
      <c r="AE71" s="131" t="str">
        <f>IFERROR(ROUNDDOWN(G72*H71+I72*J71+K72*L71+M72*N71+O72*P71+Q72*R71+S72*T71+U72*V71+W72*X71+Y72*Z71+AA72*AB71+AC72*AD71,0),"")</f>
        <v/>
      </c>
      <c r="AF71" s="122" t="str">
        <f>IFERROR(IF(LEN(ROUNDDOWN(AE71,0))&lt;4,ROUNDDOWN(AE71,0),LEFT(ROUNDDOWN(AE71,0),3)*10^(LEN(ROUNDDOWN(AE71,0))-3)),"")</f>
        <v/>
      </c>
    </row>
    <row r="72" spans="2:32" ht="24.95" customHeight="1" thickBot="1" x14ac:dyDescent="0.2">
      <c r="B72" s="309"/>
      <c r="C72" s="284"/>
      <c r="D72" s="284"/>
      <c r="E72" s="285"/>
      <c r="F72" s="301"/>
      <c r="G72" s="129" t="str">
        <f>IFERROR(ROUND(G71/$E71,3),"")</f>
        <v/>
      </c>
      <c r="H72" s="184"/>
      <c r="I72" s="129" t="str">
        <f>IFERROR(ROUND(I71/$E71,3),"")</f>
        <v/>
      </c>
      <c r="J72" s="184"/>
      <c r="K72" s="129" t="str">
        <f>IFERROR(ROUND(K71/$E71,3),"")</f>
        <v/>
      </c>
      <c r="L72" s="184"/>
      <c r="M72" s="129" t="str">
        <f>IFERROR(ROUND(M71/$E71,3),"")</f>
        <v/>
      </c>
      <c r="N72" s="184"/>
      <c r="O72" s="129" t="str">
        <f>IFERROR(ROUND(O71/$E71,3),"")</f>
        <v/>
      </c>
      <c r="P72" s="184"/>
      <c r="Q72" s="129" t="str">
        <f>IFERROR(ROUND(Q71/$E71,3),"")</f>
        <v/>
      </c>
      <c r="R72" s="184"/>
      <c r="S72" s="129" t="str">
        <f>IFERROR(ROUND(S71/$E71,3),"")</f>
        <v/>
      </c>
      <c r="T72" s="184"/>
      <c r="U72" s="129" t="str">
        <f>IFERROR(ROUND(U71/$E71,3),"")</f>
        <v/>
      </c>
      <c r="V72" s="184"/>
      <c r="W72" s="129" t="str">
        <f>IFERROR(ROUND(W71/$E71,3),"")</f>
        <v/>
      </c>
      <c r="X72" s="184"/>
      <c r="Y72" s="129" t="str">
        <f>IFERROR(ROUND(Y71/$E71,3),"")</f>
        <v/>
      </c>
      <c r="Z72" s="184"/>
      <c r="AA72" s="129" t="str">
        <f>IFERROR(ROUND(AA71/$E71,3),"")</f>
        <v/>
      </c>
      <c r="AB72" s="184"/>
      <c r="AC72" s="129" t="str">
        <f>IFERROR(ROUND(AC71/$E71,3),"")</f>
        <v/>
      </c>
      <c r="AD72" s="184"/>
      <c r="AE72" s="130">
        <f>G71*H72+I71*J72+K71*L72+M71*N72+O71*P72+Q71*R72+S71*T72+U71*V72+W71*X72+Y71*Z72+AA71*AB72+AC71*AD72</f>
        <v>0</v>
      </c>
      <c r="AF72" s="122"/>
    </row>
    <row r="73" spans="2:32" ht="24.95" customHeight="1" thickTop="1" x14ac:dyDescent="0.15">
      <c r="B73" s="310" t="s">
        <v>141</v>
      </c>
      <c r="C73" s="313" t="str">
        <f>C25</f>
        <v>アスファルト混合物</v>
      </c>
      <c r="D73" s="313" t="str">
        <f>D25</f>
        <v>粗粒度As(20)</v>
      </c>
      <c r="E73" s="314">
        <f>G73+I73+K73+M73+O73+Q73+S73+U73+W73+Y73+AA73+AC73</f>
        <v>460</v>
      </c>
      <c r="F73" s="315">
        <v>10500</v>
      </c>
      <c r="G73" s="191"/>
      <c r="H73" s="190"/>
      <c r="I73" s="191"/>
      <c r="J73" s="190"/>
      <c r="K73" s="191"/>
      <c r="L73" s="190"/>
      <c r="M73" s="191"/>
      <c r="N73" s="190"/>
      <c r="O73" s="191"/>
      <c r="P73" s="190"/>
      <c r="Q73" s="191"/>
      <c r="R73" s="190"/>
      <c r="S73" s="191"/>
      <c r="T73" s="190"/>
      <c r="U73" s="191"/>
      <c r="V73" s="190"/>
      <c r="W73" s="191">
        <v>460</v>
      </c>
      <c r="X73" s="190">
        <v>10500</v>
      </c>
      <c r="Y73" s="191"/>
      <c r="Z73" s="190"/>
      <c r="AA73" s="191"/>
      <c r="AB73" s="190"/>
      <c r="AC73" s="191"/>
      <c r="AD73" s="190"/>
      <c r="AE73" s="145">
        <f>IFERROR(ROUNDDOWN(G74*H73+I74*J73+K74*L73+M74*N73+O74*P73+Q74*R73+S74*T73+U74*V73+W74*X73+Y74*Z73+AA74*AB73+AC74*AD73,0),"")</f>
        <v>10500</v>
      </c>
      <c r="AF73" s="122">
        <f>IFERROR(IF(LEN(ROUNDDOWN(AE73,0))&lt;4,ROUNDDOWN(AE73,0),LEFT(ROUNDDOWN(AE73,0),3)*10^(LEN(ROUNDDOWN(AE73,0))-3)),"")</f>
        <v>10500</v>
      </c>
    </row>
    <row r="74" spans="2:32" ht="24.95" customHeight="1" x14ac:dyDescent="0.15">
      <c r="B74" s="308"/>
      <c r="C74" s="306"/>
      <c r="D74" s="306"/>
      <c r="E74" s="272"/>
      <c r="F74" s="292"/>
      <c r="G74" s="139">
        <f>IFERROR(ROUND(G73/$E73,3),"")</f>
        <v>0</v>
      </c>
      <c r="H74" s="180"/>
      <c r="I74" s="139">
        <f>IFERROR(ROUND(I73/$E73,3),"")</f>
        <v>0</v>
      </c>
      <c r="J74" s="180"/>
      <c r="K74" s="139">
        <f>IFERROR(ROUND(K73/$E73,3),"")</f>
        <v>0</v>
      </c>
      <c r="L74" s="180"/>
      <c r="M74" s="139">
        <f>IFERROR(ROUND(M73/$E73,3),"")</f>
        <v>0</v>
      </c>
      <c r="N74" s="180"/>
      <c r="O74" s="139">
        <f>IFERROR(ROUND(O73/$E73,3),"")</f>
        <v>0</v>
      </c>
      <c r="P74" s="180"/>
      <c r="Q74" s="139">
        <f>IFERROR(ROUND(Q73/$E73,3),"")</f>
        <v>0</v>
      </c>
      <c r="R74" s="180"/>
      <c r="S74" s="139">
        <f>IFERROR(ROUND(S73/$E73,3),"")</f>
        <v>0</v>
      </c>
      <c r="T74" s="180"/>
      <c r="U74" s="139">
        <f>IFERROR(ROUND(U73/$E73,3),"")</f>
        <v>0</v>
      </c>
      <c r="V74" s="180"/>
      <c r="W74" s="139">
        <f>IFERROR(ROUND(W73/$E73,3),"")</f>
        <v>1</v>
      </c>
      <c r="X74" s="180">
        <v>11100</v>
      </c>
      <c r="Y74" s="139">
        <f>IFERROR(ROUND(Y73/$E73,3),"")</f>
        <v>0</v>
      </c>
      <c r="Z74" s="180"/>
      <c r="AA74" s="139">
        <f>IFERROR(ROUND(AA73/$E73,3),"")</f>
        <v>0</v>
      </c>
      <c r="AB74" s="180"/>
      <c r="AC74" s="139">
        <f>IFERROR(ROUND(AC73/$E73,3),"")</f>
        <v>0</v>
      </c>
      <c r="AD74" s="180"/>
      <c r="AE74" s="140">
        <f>G73*H74+I73*J74+K73*L74+M73*N74+O73*P74+Q73*R74+S73*T74+U73*V74+W73*X74+Y73*Z74+AA73*AB74+AC73*AD74</f>
        <v>5106000</v>
      </c>
      <c r="AF74" s="122"/>
    </row>
    <row r="75" spans="2:32" ht="24.95" customHeight="1" x14ac:dyDescent="0.15">
      <c r="B75" s="308"/>
      <c r="C75" s="305" t="str">
        <f>C26</f>
        <v>アスファルト混合物</v>
      </c>
      <c r="D75" s="303" t="str">
        <f>D26</f>
        <v>密粒度As(13)</v>
      </c>
      <c r="E75" s="258">
        <f>G75+I75+K75+M75+O75+Q75+S75+U75+W75+Y75+AA75+AC75</f>
        <v>460</v>
      </c>
      <c r="F75" s="287">
        <v>12600</v>
      </c>
      <c r="G75" s="185"/>
      <c r="H75" s="181"/>
      <c r="I75" s="185"/>
      <c r="J75" s="181"/>
      <c r="K75" s="185"/>
      <c r="L75" s="181"/>
      <c r="M75" s="185"/>
      <c r="N75" s="181"/>
      <c r="O75" s="185"/>
      <c r="P75" s="181"/>
      <c r="Q75" s="185"/>
      <c r="R75" s="181"/>
      <c r="S75" s="185"/>
      <c r="T75" s="181"/>
      <c r="U75" s="185"/>
      <c r="V75" s="181"/>
      <c r="W75" s="185">
        <v>460</v>
      </c>
      <c r="X75" s="181">
        <v>12600</v>
      </c>
      <c r="Y75" s="185"/>
      <c r="Z75" s="181"/>
      <c r="AA75" s="185"/>
      <c r="AB75" s="181"/>
      <c r="AC75" s="185"/>
      <c r="AD75" s="181"/>
      <c r="AE75" s="131">
        <f>IFERROR(ROUNDDOWN(G76*H75+I76*J75+K76*L75+M76*N75+O76*P75+Q76*R75+S76*T75+U76*V75+W76*X75+Y76*Z75+AA76*AB75+AC76*AD75,0),"")</f>
        <v>12600</v>
      </c>
    </row>
    <row r="76" spans="2:32" ht="24.95" customHeight="1" x14ac:dyDescent="0.15">
      <c r="B76" s="308"/>
      <c r="C76" s="304"/>
      <c r="D76" s="304"/>
      <c r="E76" s="259"/>
      <c r="F76" s="288"/>
      <c r="G76" s="132">
        <f>IFERROR(ROUND(G75/$E75,3),"")</f>
        <v>0</v>
      </c>
      <c r="H76" s="182"/>
      <c r="I76" s="132">
        <f>IFERROR(ROUND(I75/$E75,3),"")</f>
        <v>0</v>
      </c>
      <c r="J76" s="182"/>
      <c r="K76" s="132">
        <f>IFERROR(ROUND(K75/$E75,3),"")</f>
        <v>0</v>
      </c>
      <c r="L76" s="182"/>
      <c r="M76" s="132">
        <f>IFERROR(ROUND(M75/$E75,3),"")</f>
        <v>0</v>
      </c>
      <c r="N76" s="182"/>
      <c r="O76" s="132">
        <f>IFERROR(ROUND(O75/$E75,3),"")</f>
        <v>0</v>
      </c>
      <c r="P76" s="182"/>
      <c r="Q76" s="132">
        <f>IFERROR(ROUND(Q75/$E75,3),"")</f>
        <v>0</v>
      </c>
      <c r="R76" s="182"/>
      <c r="S76" s="132">
        <f>IFERROR(ROUND(S75/$E75,3),"")</f>
        <v>0</v>
      </c>
      <c r="T76" s="182"/>
      <c r="U76" s="132">
        <f>IFERROR(ROUND(U75/$E75,3),"")</f>
        <v>0</v>
      </c>
      <c r="V76" s="182"/>
      <c r="W76" s="132">
        <f>IFERROR(ROUND(W75/$E75,3),"")</f>
        <v>1</v>
      </c>
      <c r="X76" s="182">
        <v>13000</v>
      </c>
      <c r="Y76" s="132">
        <f>IFERROR(ROUND(Y75/$E75,3),"")</f>
        <v>0</v>
      </c>
      <c r="Z76" s="182"/>
      <c r="AA76" s="132">
        <f>IFERROR(ROUND(AA75/$E75,3),"")</f>
        <v>0</v>
      </c>
      <c r="AB76" s="182"/>
      <c r="AC76" s="132">
        <f>IFERROR(ROUND(AC75/$E75,3),"")</f>
        <v>0</v>
      </c>
      <c r="AD76" s="182"/>
      <c r="AE76" s="133">
        <f>G75*H76+I75*J76+K75*L76+M75*N76+O75*P76+Q75*R76+S75*T76+U75*V76+W75*X76+Y75*Z76+AA75*AB76+AC75*AD76</f>
        <v>5980000</v>
      </c>
    </row>
    <row r="77" spans="2:32" ht="24.95" customHeight="1" x14ac:dyDescent="0.15">
      <c r="B77" s="308"/>
      <c r="C77" s="256">
        <f>C27</f>
        <v>0</v>
      </c>
      <c r="D77" s="256">
        <f>D27</f>
        <v>0</v>
      </c>
      <c r="E77" s="258">
        <f>G77+I77+K77+M77+O77+Q77+S77+U77+W77+Y77+AA77+AC77</f>
        <v>0</v>
      </c>
      <c r="F77" s="287"/>
      <c r="G77" s="185"/>
      <c r="H77" s="181"/>
      <c r="I77" s="185"/>
      <c r="J77" s="181"/>
      <c r="K77" s="185"/>
      <c r="L77" s="181"/>
      <c r="M77" s="185"/>
      <c r="N77" s="181"/>
      <c r="O77" s="185"/>
      <c r="P77" s="181"/>
      <c r="Q77" s="185"/>
      <c r="R77" s="181"/>
      <c r="S77" s="185"/>
      <c r="T77" s="181"/>
      <c r="U77" s="185"/>
      <c r="V77" s="181"/>
      <c r="W77" s="185"/>
      <c r="X77" s="181"/>
      <c r="Y77" s="185"/>
      <c r="Z77" s="181"/>
      <c r="AA77" s="185"/>
      <c r="AB77" s="181"/>
      <c r="AC77" s="185"/>
      <c r="AD77" s="181"/>
      <c r="AE77" s="131" t="str">
        <f>IFERROR(ROUNDDOWN(G78*H77+I78*J77+K78*L77+M78*N77+O78*P77+Q78*R77+S78*T77+U78*V77+W78*X77+Y78*Z77+AA78*AB77+AC78*AD77,0),"")</f>
        <v/>
      </c>
    </row>
    <row r="78" spans="2:32" ht="24.95" customHeight="1" x14ac:dyDescent="0.15">
      <c r="B78" s="311"/>
      <c r="C78" s="257"/>
      <c r="D78" s="257"/>
      <c r="E78" s="259"/>
      <c r="F78" s="288"/>
      <c r="G78" s="132" t="str">
        <f>IFERROR(ROUND(G77/$E77,3),"")</f>
        <v/>
      </c>
      <c r="H78" s="182"/>
      <c r="I78" s="132" t="str">
        <f>IFERROR(ROUND(I77/$E77,3),"")</f>
        <v/>
      </c>
      <c r="J78" s="182"/>
      <c r="K78" s="132" t="str">
        <f>IFERROR(ROUND(K77/$E77,3),"")</f>
        <v/>
      </c>
      <c r="L78" s="182"/>
      <c r="M78" s="132" t="str">
        <f>IFERROR(ROUND(M77/$E77,3),"")</f>
        <v/>
      </c>
      <c r="N78" s="182"/>
      <c r="O78" s="132" t="str">
        <f>IFERROR(ROUND(O77/$E77,3),"")</f>
        <v/>
      </c>
      <c r="P78" s="182"/>
      <c r="Q78" s="132" t="str">
        <f>IFERROR(ROUND(Q77/$E77,3),"")</f>
        <v/>
      </c>
      <c r="R78" s="182"/>
      <c r="S78" s="132" t="str">
        <f>IFERROR(ROUND(S77/$E77,3),"")</f>
        <v/>
      </c>
      <c r="T78" s="182"/>
      <c r="U78" s="132" t="str">
        <f>IFERROR(ROUND(U77/$E77,3),"")</f>
        <v/>
      </c>
      <c r="V78" s="182"/>
      <c r="W78" s="132" t="str">
        <f>IFERROR(ROUND(W77/$E77,3),"")</f>
        <v/>
      </c>
      <c r="X78" s="182"/>
      <c r="Y78" s="132" t="str">
        <f>IFERROR(ROUND(Y77/$E77,3),"")</f>
        <v/>
      </c>
      <c r="Z78" s="182"/>
      <c r="AA78" s="132" t="str">
        <f>IFERROR(ROUND(AA77/$E77,3),"")</f>
        <v/>
      </c>
      <c r="AB78" s="182"/>
      <c r="AC78" s="132" t="str">
        <f>IFERROR(ROUND(AC77/$E77,3),"")</f>
        <v/>
      </c>
      <c r="AD78" s="182"/>
      <c r="AE78" s="133">
        <f>G77*H78+I77*J78+K77*L78+M77*N78+O77*P78+Q77*R78+S77*T78+U77*V78+W77*X78+Y77*Z78+AA77*AB78+AC77*AD78</f>
        <v>0</v>
      </c>
    </row>
  </sheetData>
  <mergeCells count="150">
    <mergeCell ref="C77:C78"/>
    <mergeCell ref="D77:D78"/>
    <mergeCell ref="E77:E78"/>
    <mergeCell ref="F77:F78"/>
    <mergeCell ref="B67:B72"/>
    <mergeCell ref="B73:B78"/>
    <mergeCell ref="B25:B28"/>
    <mergeCell ref="O25:O28"/>
    <mergeCell ref="C75:C76"/>
    <mergeCell ref="D75:D76"/>
    <mergeCell ref="E75:E76"/>
    <mergeCell ref="F75:F76"/>
    <mergeCell ref="B52:B61"/>
    <mergeCell ref="C73:C74"/>
    <mergeCell ref="D73:D74"/>
    <mergeCell ref="E73:E74"/>
    <mergeCell ref="F73:F74"/>
    <mergeCell ref="E64:E66"/>
    <mergeCell ref="C58:C59"/>
    <mergeCell ref="D58:D59"/>
    <mergeCell ref="E58:E59"/>
    <mergeCell ref="F58:F59"/>
    <mergeCell ref="C54:C55"/>
    <mergeCell ref="D54:D55"/>
    <mergeCell ref="AE34:AE35"/>
    <mergeCell ref="F32:J33"/>
    <mergeCell ref="C71:C72"/>
    <mergeCell ref="D71:D72"/>
    <mergeCell ref="E71:E72"/>
    <mergeCell ref="F71:F72"/>
    <mergeCell ref="F64:F66"/>
    <mergeCell ref="G64:H64"/>
    <mergeCell ref="I64:J64"/>
    <mergeCell ref="C69:C70"/>
    <mergeCell ref="D69:D70"/>
    <mergeCell ref="E69:E70"/>
    <mergeCell ref="F69:F70"/>
    <mergeCell ref="C60:C61"/>
    <mergeCell ref="D60:D61"/>
    <mergeCell ref="E60:E61"/>
    <mergeCell ref="F60:F61"/>
    <mergeCell ref="C67:C68"/>
    <mergeCell ref="D67:D68"/>
    <mergeCell ref="E67:E68"/>
    <mergeCell ref="F67:F68"/>
    <mergeCell ref="W64:X64"/>
    <mergeCell ref="C64:C66"/>
    <mergeCell ref="D64:D66"/>
    <mergeCell ref="Y64:Z64"/>
    <mergeCell ref="AA64:AB64"/>
    <mergeCell ref="AC64:AD64"/>
    <mergeCell ref="K64:L64"/>
    <mergeCell ref="M64:N64"/>
    <mergeCell ref="O64:P64"/>
    <mergeCell ref="Q64:R64"/>
    <mergeCell ref="S64:T64"/>
    <mergeCell ref="U64:V64"/>
    <mergeCell ref="E54:E55"/>
    <mergeCell ref="F54:F55"/>
    <mergeCell ref="C56:C57"/>
    <mergeCell ref="D56:D57"/>
    <mergeCell ref="E56:E57"/>
    <mergeCell ref="F56:F57"/>
    <mergeCell ref="Y49:Z49"/>
    <mergeCell ref="AA49:AB49"/>
    <mergeCell ref="C52:C53"/>
    <mergeCell ref="D52:D53"/>
    <mergeCell ref="E52:E53"/>
    <mergeCell ref="F52:F53"/>
    <mergeCell ref="D49:D51"/>
    <mergeCell ref="E49:E51"/>
    <mergeCell ref="F49:F51"/>
    <mergeCell ref="C49:C51"/>
    <mergeCell ref="C41:C42"/>
    <mergeCell ref="D41:D42"/>
    <mergeCell ref="E41:E42"/>
    <mergeCell ref="F41:F42"/>
    <mergeCell ref="C43:C44"/>
    <mergeCell ref="D43:D44"/>
    <mergeCell ref="E43:E44"/>
    <mergeCell ref="F43:F44"/>
    <mergeCell ref="C45:C46"/>
    <mergeCell ref="D45:D46"/>
    <mergeCell ref="E45:E46"/>
    <mergeCell ref="F45:F46"/>
    <mergeCell ref="W34:X34"/>
    <mergeCell ref="M34:N34"/>
    <mergeCell ref="O34:P34"/>
    <mergeCell ref="Q34:R34"/>
    <mergeCell ref="S34:T34"/>
    <mergeCell ref="U34:V34"/>
    <mergeCell ref="G34:H34"/>
    <mergeCell ref="AC49:AD49"/>
    <mergeCell ref="I49:J49"/>
    <mergeCell ref="K49:L49"/>
    <mergeCell ref="M49:N49"/>
    <mergeCell ref="O49:P49"/>
    <mergeCell ref="Q49:R49"/>
    <mergeCell ref="S49:T49"/>
    <mergeCell ref="G49:H49"/>
    <mergeCell ref="U49:V49"/>
    <mergeCell ref="W49:X49"/>
    <mergeCell ref="B5:B6"/>
    <mergeCell ref="C5:C6"/>
    <mergeCell ref="D5:D6"/>
    <mergeCell ref="E5:E6"/>
    <mergeCell ref="I5:I6"/>
    <mergeCell ref="B9:B14"/>
    <mergeCell ref="B15:B20"/>
    <mergeCell ref="B21:B24"/>
    <mergeCell ref="C39:C40"/>
    <mergeCell ref="D39:D40"/>
    <mergeCell ref="E39:E40"/>
    <mergeCell ref="F39:F40"/>
    <mergeCell ref="F5:F6"/>
    <mergeCell ref="B34:B36"/>
    <mergeCell ref="B37:B46"/>
    <mergeCell ref="I34:J34"/>
    <mergeCell ref="C37:C38"/>
    <mergeCell ref="D37:D38"/>
    <mergeCell ref="E37:E38"/>
    <mergeCell ref="F37:F38"/>
    <mergeCell ref="C34:C36"/>
    <mergeCell ref="D34:D36"/>
    <mergeCell ref="E34:E36"/>
    <mergeCell ref="F34:F36"/>
    <mergeCell ref="AE49:AE50"/>
    <mergeCell ref="AE64:AE65"/>
    <mergeCell ref="Y33:Z33"/>
    <mergeCell ref="J5:J6"/>
    <mergeCell ref="K5:K6"/>
    <mergeCell ref="L5:L6"/>
    <mergeCell ref="C2:D2"/>
    <mergeCell ref="F2:G2"/>
    <mergeCell ref="K2:L2"/>
    <mergeCell ref="N2:O2"/>
    <mergeCell ref="O15:O20"/>
    <mergeCell ref="N29:O29"/>
    <mergeCell ref="M5:M6"/>
    <mergeCell ref="N5:N6"/>
    <mergeCell ref="O9:O14"/>
    <mergeCell ref="G5:G6"/>
    <mergeCell ref="H5:H6"/>
    <mergeCell ref="O5:O7"/>
    <mergeCell ref="O21:O24"/>
    <mergeCell ref="P29:AE32"/>
    <mergeCell ref="Y34:Z34"/>
    <mergeCell ref="AA34:AB34"/>
    <mergeCell ref="AC34:AD34"/>
    <mergeCell ref="K34:L34"/>
  </mergeCells>
  <phoneticPr fontId="2"/>
  <printOptions horizontalCentered="1"/>
  <pageMargins left="0.19685039370078741" right="0" top="0.59055118110236227" bottom="0" header="0.31496062992125984" footer="0.31496062992125984"/>
  <pageSetup paperSize="8"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様式１-１(実際の購入価格)</vt:lpstr>
      <vt:lpstr>計算例（実際の購入価格）</vt:lpstr>
      <vt:lpstr>'計算例（実際の購入価格）'!Print_Area</vt:lpstr>
      <vt:lpstr>'様式１-１(実際の購入価格)'!Print_Area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小関達郎</cp:lastModifiedBy>
  <cp:lastPrinted>2026-05-29T07:02:58Z</cp:lastPrinted>
  <dcterms:created xsi:type="dcterms:W3CDTF">2022-05-06T07:28:58Z</dcterms:created>
  <dcterms:modified xsi:type="dcterms:W3CDTF">2026-06-04T06:04:45Z</dcterms:modified>
</cp:coreProperties>
</file>